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endling/Downloads/"/>
    </mc:Choice>
  </mc:AlternateContent>
  <xr:revisionPtr revIDLastSave="0" documentId="8_{93C5AD3B-4F8F-CA4F-8DF9-89566AA35887}" xr6:coauthVersionLast="47" xr6:coauthVersionMax="47" xr10:uidLastSave="{00000000-0000-0000-0000-000000000000}"/>
  <bookViews>
    <workbookView xWindow="0" yWindow="460" windowWidth="23260" windowHeight="13140" xr2:uid="{00000000-000D-0000-FFFF-FFFF00000000}"/>
  </bookViews>
  <sheets>
    <sheet name="Д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АвтоподборВС" localSheetId="0">#REF!</definedName>
    <definedName name="АвтоподборВС">#REF!</definedName>
    <definedName name="аен">'[12]МТР Газ України'!$B$4</definedName>
    <definedName name="_xlnm.Database">'[16]Ener '!$A$1:$G$2645</definedName>
    <definedName name="в">'[17]МТР Газ України'!$F$1</definedName>
    <definedName name="ватт" localSheetId="0">'[18]БАЗА  '!#REF!</definedName>
    <definedName name="ватт">'[18]БАЗА  '!#REF!</definedName>
    <definedName name="Встав">[19]Коригування!$W$9:$W$2131,[19]Коригування!$AF$9:$AH$2131,[19]Коригування!$AM$9:$AM$2131,[19]Коригування!$AO$9:$AO$2131,[19]Коригування!$AQ$9:$AQ$2131,[19]Коригування!$AU$9:$AU$2131,[19]Коригування!$AW$9:$AW$2131+[19]Коригування!$AY$9:$BD$2131,[19]Коригування!$BG$9:$BP$2131,[19]Коригування!$BY$9:$BY$2131,[19]Коригування!$CF$9:$CG$2131,[19]Коригування!$CJ$9:$CO$2131,[19]Коригування!$CX$9:$CY$2131,[19]Коригування!$DB$9:$DC$2131,[19]Коригування!$DJ$9:$DJ$2131,[19]Коригування!$DL$9:$DM$2131,[19]Коригування!$DO$9:$DO$2131,[19]Коригування!$DT$9:$DT$2131</definedName>
    <definedName name="Д">'[11]МТР Газ України'!$B$4</definedName>
    <definedName name="_xlnm.Print_Titles" localSheetId="0">Д7!$13:$13</definedName>
    <definedName name="і">[3]Inform!$F$2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ів">'[8]МТР Газ України'!$B$1</definedName>
    <definedName name="іцу">[5]Inform!$G$2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ккк" localSheetId="0">#REF!</definedName>
    <definedName name="ккк">#REF!</definedName>
    <definedName name="Мой_лист">MID(CELL("имяфайла",[20]База!$E$1),SEARCH("[",CELL("имяфайла",[20]База!$E$1)),256)&amp;"!"</definedName>
    <definedName name="_xlnm.Print_Area" localSheetId="0">Д7!$A$1:$R$84</definedName>
    <definedName name="облік">[21]скрыть!$D$4:$D$6</definedName>
    <definedName name="облікГВП">[21]скрыть!$G$4:$G$6</definedName>
    <definedName name="Од" localSheetId="0">#REF!</definedName>
    <definedName name="Од">#REF!</definedName>
    <definedName name="Од_Б" localSheetId="0">#REF!</definedName>
    <definedName name="Од_Б">#REF!</definedName>
    <definedName name="Од_БI" localSheetId="0">#REF!</definedName>
    <definedName name="Од_БI">#REF!</definedName>
    <definedName name="Од_І" localSheetId="0">#REF!</definedName>
    <definedName name="Од_І">#REF!</definedName>
    <definedName name="Од_Н" localSheetId="0">#REF!</definedName>
    <definedName name="Од_Н">#REF!</definedName>
    <definedName name="одн" localSheetId="0">#REF!</definedName>
    <definedName name="одн">#REF!</definedName>
    <definedName name="Отсорт_Д_СВ" localSheetId="0">#REF!</definedName>
    <definedName name="Отсорт_Д_СВ">#REF!</definedName>
    <definedName name="поверхи">[21]скрыть!$B$4:$B$9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 localSheetId="0">#REF!</definedName>
    <definedName name="ппп">#REF!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р" localSheetId="0">#REF!</definedName>
    <definedName name="рр">#REF!</definedName>
    <definedName name="Список_компах" localSheetId="0">OFFSET(#REF!,,,COUNTA(#REF!),1)</definedName>
    <definedName name="Список_компах">OFFSET(#REF!,,,COUNTA(#REF!),1)</definedName>
    <definedName name="т">[22]Inform!$E$6</definedName>
    <definedName name="тариф">[23]Inform!$G$2</definedName>
    <definedName name="Тело_СТ" localSheetId="0">#REF!</definedName>
    <definedName name="Тело_СТ">#REF!</definedName>
    <definedName name="Уз" localSheetId="0">#REF!</definedName>
    <definedName name="Уз">#REF!</definedName>
    <definedName name="Уз_б" localSheetId="0">#REF!</definedName>
    <definedName name="Уз_б">#REF!</definedName>
    <definedName name="Уз_і" localSheetId="0">#REF!</definedName>
    <definedName name="Уз_і">#REF!</definedName>
    <definedName name="Уз_н" localSheetId="0">#REF!</definedName>
    <definedName name="Уз_н">#REF!</definedName>
    <definedName name="уке">[24]Inform!$G$2</definedName>
    <definedName name="Уп" localSheetId="0">#REF!</definedName>
    <definedName name="Уп">#REF!</definedName>
    <definedName name="Уп_б" localSheetId="0">#REF!</definedName>
    <definedName name="Уп_б">#REF!</definedName>
    <definedName name="Уп_і" localSheetId="0">#REF!</definedName>
    <definedName name="Уп_і">#REF!</definedName>
    <definedName name="Уп_н" localSheetId="0">#REF!</definedName>
    <definedName name="Уп_н">#REF!</definedName>
    <definedName name="УТГ">'[11]МТР Газ України'!$B$4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фів">'[12]МТР Газ України'!$B$4</definedName>
    <definedName name="філії">[25]Лист1!$C$4:$C$11</definedName>
    <definedName name="фф">'[17]МТР Газ України'!$F$1</definedName>
    <definedName name="ц" localSheetId="0">'[9]7  Інші витрати'!#REF!</definedName>
    <definedName name="ц">'[9]7  Інші витрати'!#REF!</definedName>
    <definedName name="чапельник" localSheetId="0">#REF!</definedName>
    <definedName name="чапельник">#REF!</definedName>
    <definedName name="Черта" localSheetId="0">#REF!</definedName>
    <definedName name="Черта">#REF!</definedName>
    <definedName name="ччч" localSheetId="0">'[26]БАЗА  '!#REF!</definedName>
    <definedName name="ччч">'[26]БАЗА  '!#REF!</definedName>
    <definedName name="as">'[1]МТР Газ України'!$B$1</definedName>
    <definedName name="asdf">[2]Inform!$E$6</definedName>
    <definedName name="asdfg">[2]Inform!$F$2</definedName>
    <definedName name="BuiltIn_Print_Area___1___1" localSheetId="0">#REF!</definedName>
    <definedName name="BuiltIn_Print_Area___1___1">#REF!</definedName>
    <definedName name="Cе511" localSheetId="0">#REF!</definedName>
    <definedName name="Cе511">#REF!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st_Category_National_ID" localSheetId="0">#REF!</definedName>
    <definedName name="Cost_Category_National_ID">#REF!</definedName>
    <definedName name="d">'[6]МТР Газ України'!$B$4</definedName>
    <definedName name="ds" localSheetId="0">'[7]7  Інші витрати'!#REF!</definedName>
    <definedName name="ds">'[7]7  Інші витрати'!#REF!</definedName>
    <definedName name="Fact_Type_ID" localSheetId="0">#REF!</definedName>
    <definedName name="Fact_Type_ID">#REF!</definedName>
    <definedName name="G">'[8]МТР Газ України'!$B$1</definedName>
    <definedName name="ij1sssss" localSheetId="0">'[9]7  Інші витрати'!#REF!</definedName>
    <definedName name="ij1sssss">'[9]7  Інші витрати'!#REF!</definedName>
    <definedName name="LastItem">[10]Лист1!$A$1</definedName>
    <definedName name="Load">'[11]МТР Газ України'!$B$4</definedName>
    <definedName name="Load_ID">'[8]МТР Газ України'!$B$4</definedName>
    <definedName name="Load_ID_10" localSheetId="0">'[9]7  Інші витрати'!#REF!</definedName>
    <definedName name="Load_ID_10">'[9]7  Інші витрати'!#REF!</definedName>
    <definedName name="Load_ID_11">'[12]МТР Газ України'!$B$4</definedName>
    <definedName name="Load_ID_12">'[12]МТР Газ України'!$B$4</definedName>
    <definedName name="Load_ID_13">'[12]МТР Газ України'!$B$4</definedName>
    <definedName name="Load_ID_14">'[12]МТР Газ України'!$B$4</definedName>
    <definedName name="Load_ID_15">'[12]МТР Газ України'!$B$4</definedName>
    <definedName name="Load_ID_16">'[12]МТР Газ України'!$B$4</definedName>
    <definedName name="Load_ID_17">'[12]МТР Газ України'!$B$4</definedName>
    <definedName name="Load_ID_18">'[13]МТР Газ України'!$B$4</definedName>
    <definedName name="Load_ID_19">'[14]МТР Газ України'!$B$4</definedName>
    <definedName name="Load_ID_20">'[13]МТР Газ України'!$B$4</definedName>
    <definedName name="Load_ID_200">'[11]МТР Газ України'!$B$4</definedName>
    <definedName name="Load_ID_21">'[15]МТР Газ України'!$B$4</definedName>
    <definedName name="Load_ID_23">'[14]МТР Газ України'!$B$4</definedName>
    <definedName name="Load_ID_25">'[15]МТР Газ України'!$B$4</definedName>
    <definedName name="Load_ID_542">'[13]МТР Газ України'!$B$4</definedName>
    <definedName name="Load_ID_6">'[12]МТР Газ України'!$B$4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QR">[5]Inform!$E$5</definedName>
    <definedName name="qw">[2]Inform!$E$5</definedName>
    <definedName name="qwert">[2]Inform!$G$2</definedName>
    <definedName name="qwerty">'[1]МТР Газ України'!$B$4</definedName>
    <definedName name="ShowFil" localSheetId="0">[10]!ShowFil</definedName>
    <definedName name="ShowFil">[10]!ShowFil</definedName>
    <definedName name="SU_ID" localSheetId="0">#REF!</definedName>
    <definedName name="SU_ID">#REF!</definedName>
    <definedName name="Time_ID">'[8]МТР Газ України'!$B$1</definedName>
    <definedName name="Time_ID_10" localSheetId="0">'[9]7  Інші витрати'!#REF!</definedName>
    <definedName name="Time_ID_10">'[9]7  Інші витрати'!#REF!</definedName>
    <definedName name="Time_ID_11">'[12]МТР Газ України'!$B$1</definedName>
    <definedName name="Time_ID_12">'[12]МТР Газ України'!$B$1</definedName>
    <definedName name="Time_ID_13">'[12]МТР Газ України'!$B$1</definedName>
    <definedName name="Time_ID_14">'[12]МТР Газ України'!$B$1</definedName>
    <definedName name="Time_ID_15">'[12]МТР Газ України'!$B$1</definedName>
    <definedName name="Time_ID_16">'[12]МТР Газ України'!$B$1</definedName>
    <definedName name="Time_ID_17">'[12]МТР Газ України'!$B$1</definedName>
    <definedName name="Time_ID_18">'[13]МТР Газ України'!$B$1</definedName>
    <definedName name="Time_ID_19">'[14]МТР Газ України'!$B$1</definedName>
    <definedName name="Time_ID_20">'[13]МТР Газ України'!$B$1</definedName>
    <definedName name="Time_ID_21">'[15]МТР Газ України'!$B$1</definedName>
    <definedName name="Time_ID_23">'[14]МТР Газ України'!$B$1</definedName>
    <definedName name="Time_ID_25">'[15]МТР Газ України'!$B$1</definedName>
    <definedName name="Time_ID_6">'[12]МТР Газ України'!$B$1</definedName>
    <definedName name="Time_ID0">'[8]МТР Газ України'!$F$1</definedName>
    <definedName name="Time_ID0_10" localSheetId="0">'[9]7  Інші витрати'!#REF!</definedName>
    <definedName name="Time_ID0_10">'[9]7  Інші витрати'!#REF!</definedName>
    <definedName name="Time_ID0_11">'[12]МТР Газ України'!$F$1</definedName>
    <definedName name="Time_ID0_12">'[12]МТР Газ України'!$F$1</definedName>
    <definedName name="Time_ID0_13">'[12]МТР Газ України'!$F$1</definedName>
    <definedName name="Time_ID0_14">'[12]МТР Газ України'!$F$1</definedName>
    <definedName name="Time_ID0_15">'[12]МТР Газ України'!$F$1</definedName>
    <definedName name="Time_ID0_16">'[12]МТР Газ України'!$F$1</definedName>
    <definedName name="Time_ID0_17">'[12]МТР Газ України'!$F$1</definedName>
    <definedName name="Time_ID0_18">'[13]МТР Газ України'!$F$1</definedName>
    <definedName name="Time_ID0_19">'[14]МТР Газ України'!$F$1</definedName>
    <definedName name="Time_ID0_20">'[13]МТР Газ України'!$F$1</definedName>
    <definedName name="Time_ID0_21">'[15]МТР Газ України'!$F$1</definedName>
    <definedName name="Time_ID0_23">'[14]МТР Газ України'!$F$1</definedName>
    <definedName name="Time_ID0_25">'[15]МТР Газ України'!$F$1</definedName>
    <definedName name="Time_ID0_6">'[12]МТР Газ України'!$F$1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WQER">'[12]МТР Газ України'!$B$4</definedName>
    <definedName name="wr">'[12]МТР Газ України'!$B$4</definedName>
    <definedName name="zx">'[1]МТР Газ України'!$F$1</definedName>
    <definedName name="zxc">[2]Inform!$E$38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54" i="2" l="1"/>
  <c r="E56" i="2"/>
  <c r="E57" i="2"/>
  <c r="E55" i="2"/>
  <c r="E52" i="2"/>
  <c r="E51" i="2"/>
  <c r="E50" i="2"/>
  <c r="E49" i="2"/>
  <c r="E40" i="2"/>
  <c r="E38" i="2"/>
  <c r="E34" i="2"/>
  <c r="E27" i="2"/>
  <c r="E28" i="2"/>
  <c r="D52" i="2" l="1"/>
  <c r="D48" i="2" s="1"/>
  <c r="D51" i="2"/>
  <c r="D40" i="2"/>
  <c r="D38" i="2"/>
  <c r="D34" i="2"/>
  <c r="F55" i="2"/>
  <c r="F56" i="2"/>
  <c r="F57" i="2"/>
  <c r="F54" i="2"/>
  <c r="D53" i="2"/>
  <c r="F50" i="2"/>
  <c r="F51" i="2"/>
  <c r="F52" i="2"/>
  <c r="F49" i="2"/>
  <c r="D46" i="2"/>
  <c r="D42" i="2" s="1"/>
  <c r="D43" i="2"/>
  <c r="E14" i="2"/>
  <c r="E20" i="2" s="1"/>
  <c r="F42" i="2"/>
  <c r="E42" i="2"/>
  <c r="R42" i="2"/>
  <c r="Q42" i="2"/>
  <c r="P42" i="2"/>
  <c r="O42" i="2"/>
  <c r="N42" i="2"/>
  <c r="M42" i="2"/>
  <c r="L42" i="2"/>
  <c r="K42" i="2"/>
  <c r="J42" i="2"/>
  <c r="I42" i="2"/>
  <c r="H42" i="2"/>
  <c r="G42" i="2"/>
  <c r="F28" i="2"/>
  <c r="R14" i="2"/>
  <c r="R20" i="2" s="1"/>
  <c r="R30" i="2" s="1"/>
  <c r="Q14" i="2"/>
  <c r="Q20" i="2" s="1"/>
  <c r="Q30" i="2" s="1"/>
  <c r="P14" i="2"/>
  <c r="P20" i="2" s="1"/>
  <c r="P30" i="2" s="1"/>
  <c r="O14" i="2"/>
  <c r="O20" i="2" s="1"/>
  <c r="O30" i="2" s="1"/>
  <c r="N14" i="2"/>
  <c r="N20" i="2" s="1"/>
  <c r="N30" i="2" s="1"/>
  <c r="M14" i="2"/>
  <c r="M20" i="2" s="1"/>
  <c r="L14" i="2"/>
  <c r="L20" i="2" s="1"/>
  <c r="L30" i="2" s="1"/>
  <c r="K14" i="2"/>
  <c r="K20" i="2" s="1"/>
  <c r="K30" i="2" s="1"/>
  <c r="J14" i="2"/>
  <c r="J20" i="2" s="1"/>
  <c r="J30" i="2" s="1"/>
  <c r="I14" i="2"/>
  <c r="I20" i="2" s="1"/>
  <c r="H14" i="2"/>
  <c r="G14" i="2"/>
  <c r="D14" i="2"/>
  <c r="D20" i="2" s="1"/>
  <c r="H20" i="2"/>
  <c r="H30" i="2" s="1"/>
  <c r="G20" i="2"/>
  <c r="G30" i="2" s="1"/>
  <c r="F15" i="2"/>
  <c r="F14" i="2" s="1"/>
  <c r="F20" i="2" s="1"/>
  <c r="F40" i="2"/>
  <c r="F38" i="2"/>
  <c r="F36" i="2"/>
  <c r="R33" i="2"/>
  <c r="Q33" i="2"/>
  <c r="P33" i="2"/>
  <c r="O33" i="2"/>
  <c r="N33" i="2"/>
  <c r="M33" i="2"/>
  <c r="M41" i="2" s="1"/>
  <c r="L33" i="2"/>
  <c r="L39" i="2" s="1"/>
  <c r="K33" i="2"/>
  <c r="K39" i="2" s="1"/>
  <c r="J33" i="2"/>
  <c r="J35" i="2" s="1"/>
  <c r="I33" i="2"/>
  <c r="I41" i="2" s="1"/>
  <c r="H33" i="2"/>
  <c r="H39" i="2" s="1"/>
  <c r="G33" i="2"/>
  <c r="G39" i="2" s="1"/>
  <c r="F34" i="2"/>
  <c r="K29" i="2" l="1"/>
  <c r="M35" i="2"/>
  <c r="I35" i="2"/>
  <c r="I39" i="2"/>
  <c r="F30" i="2"/>
  <c r="G29" i="2"/>
  <c r="L35" i="2"/>
  <c r="H35" i="2"/>
  <c r="M39" i="2"/>
  <c r="H29" i="2"/>
  <c r="F48" i="2"/>
  <c r="I30" i="2"/>
  <c r="I29" i="2"/>
  <c r="M30" i="2"/>
  <c r="M29" i="2"/>
  <c r="F29" i="2"/>
  <c r="J41" i="2"/>
  <c r="G41" i="2"/>
  <c r="K41" i="2"/>
  <c r="K35" i="2"/>
  <c r="G35" i="2"/>
  <c r="H41" i="2"/>
  <c r="L41" i="2"/>
  <c r="J39" i="2"/>
  <c r="L29" i="2"/>
  <c r="F33" i="2"/>
  <c r="J29" i="2"/>
  <c r="F53" i="2"/>
  <c r="E48" i="2"/>
  <c r="E53" i="2"/>
  <c r="D47" i="2"/>
  <c r="E33" i="2"/>
  <c r="E35" i="2" s="1"/>
  <c r="D33" i="2"/>
  <c r="D35" i="2" s="1"/>
  <c r="D29" i="2"/>
  <c r="D30" i="2"/>
  <c r="E30" i="2"/>
  <c r="E29" i="2"/>
  <c r="F47" i="2" l="1"/>
  <c r="F41" i="2"/>
  <c r="F39" i="2"/>
  <c r="F35" i="2"/>
  <c r="E41" i="2"/>
  <c r="E47" i="2"/>
  <c r="E39" i="2"/>
  <c r="D41" i="2"/>
  <c r="D39" i="2"/>
  <c r="J48" i="2"/>
  <c r="I53" i="2" l="1"/>
  <c r="H53" i="2"/>
  <c r="G53" i="2"/>
  <c r="R53" i="2"/>
  <c r="Q53" i="2"/>
  <c r="P53" i="2"/>
  <c r="O53" i="2"/>
  <c r="N53" i="2"/>
  <c r="M53" i="2"/>
  <c r="L53" i="2"/>
  <c r="K53" i="2"/>
  <c r="J53" i="2"/>
  <c r="J47" i="2" s="1"/>
  <c r="K48" i="2"/>
  <c r="L48" i="2"/>
  <c r="L47" i="2" s="1"/>
  <c r="M48" i="2"/>
  <c r="N48" i="2"/>
  <c r="N47" i="2" s="1"/>
  <c r="O48" i="2"/>
  <c r="P48" i="2"/>
  <c r="Q48" i="2"/>
  <c r="R48" i="2"/>
  <c r="R47" i="2" s="1"/>
  <c r="G48" i="2"/>
  <c r="H48" i="2"/>
  <c r="H47" i="2" s="1"/>
  <c r="I48" i="2"/>
  <c r="I47" i="2" l="1"/>
  <c r="Q47" i="2"/>
  <c r="M47" i="2"/>
  <c r="P47" i="2"/>
  <c r="G47" i="2"/>
  <c r="O47" i="2"/>
  <c r="K47" i="2"/>
</calcChain>
</file>

<file path=xl/sharedStrings.xml><?xml version="1.0" encoding="utf-8"?>
<sst xmlns="http://schemas.openxmlformats.org/spreadsheetml/2006/main" count="158" uniqueCount="103">
  <si>
    <t>Додаток 7</t>
  </si>
  <si>
    <t>(найменування  ліцензіата)</t>
  </si>
  <si>
    <t>№ з/п</t>
  </si>
  <si>
    <t>Показники</t>
  </si>
  <si>
    <t>Одиниці виміру</t>
  </si>
  <si>
    <t>Період, що передує базовому (факт)</t>
  </si>
  <si>
    <t>Базовий період (факт)</t>
  </si>
  <si>
    <t>Річний план</t>
  </si>
  <si>
    <t>Зокрема за місяць</t>
  </si>
  <si>
    <t>всего коллектора</t>
  </si>
  <si>
    <t>січень
план</t>
  </si>
  <si>
    <t>лютий 
план</t>
  </si>
  <si>
    <t>березень план</t>
  </si>
  <si>
    <t>квітень
 план</t>
  </si>
  <si>
    <t xml:space="preserve"> травень  план</t>
  </si>
  <si>
    <t>червеньплан</t>
  </si>
  <si>
    <t>липень план</t>
  </si>
  <si>
    <t>серпень план</t>
  </si>
  <si>
    <t>вересень план</t>
  </si>
  <si>
    <t>жовтень план</t>
  </si>
  <si>
    <t>листопад план</t>
  </si>
  <si>
    <t>грудень план</t>
  </si>
  <si>
    <t>нас</t>
  </si>
  <si>
    <t>бюдж</t>
  </si>
  <si>
    <t>Відпуск теплової енергії з колекторів власних генеруючих джерел,  усього, зокрема:</t>
  </si>
  <si>
    <t>Гкал</t>
  </si>
  <si>
    <t>прочие</t>
  </si>
  <si>
    <t>1.1</t>
  </si>
  <si>
    <t>на установках, що використовують нетрадиційні або поновлювані джерела енергії</t>
  </si>
  <si>
    <t>1.2</t>
  </si>
  <si>
    <t xml:space="preserve"> Котельні</t>
  </si>
  <si>
    <t>КЭС</t>
  </si>
  <si>
    <t>Надходження в мережу суб'єкта господарювання теплової енергії, яка вироблена іншими виробниками, усього,зокрема:</t>
  </si>
  <si>
    <t>2.1</t>
  </si>
  <si>
    <t>покупна теплова енергія (розшифрувати за назвами виробників)</t>
  </si>
  <si>
    <t>2.2</t>
  </si>
  <si>
    <t>теплова енергія інших власників для транспортування мережами суб'єкта господарювання (розшифрувати власниками)</t>
  </si>
  <si>
    <t>Надходження теплової енергії в  мережу суб'єкта господарювання, усього (пункт 2+ пункт 1)</t>
  </si>
  <si>
    <t xml:space="preserve"> Втрати теплової енергії в теплових мережах суб'єкта господарювання, усього: </t>
  </si>
  <si>
    <t>те  саме у відсотках від пункту 3</t>
  </si>
  <si>
    <t>%</t>
  </si>
  <si>
    <t>4.1</t>
  </si>
  <si>
    <t>зокрема  втрати в теплових мережах суб'єкта господарювання теплової енергії інших власників (розшифрувати за власниками)</t>
  </si>
  <si>
    <t>0.00</t>
  </si>
  <si>
    <t>те саме у відсотках від  пункту 2.2</t>
  </si>
  <si>
    <t>5</t>
  </si>
  <si>
    <t>Надходження теплової енергії суб'єкта господарювання в мрежу інших теплотранспортувальних організацій</t>
  </si>
  <si>
    <t>6</t>
  </si>
  <si>
    <t xml:space="preserve"> Втрати теплової енергії суб'єкта господарювання в теплових мережах інших теплотранспортувальних організацій</t>
  </si>
  <si>
    <t>те саме у відсотках від  пункту 3</t>
  </si>
  <si>
    <t>7</t>
  </si>
  <si>
    <t>Корисний відпуск теплової енергії з мереж суб'єкта господарювання, усього, зокрема:</t>
  </si>
  <si>
    <t>7.1</t>
  </si>
  <si>
    <t xml:space="preserve"> Теплова енергія інших власників (розшифрувати за назвами власників)</t>
  </si>
  <si>
    <t>7.2</t>
  </si>
  <si>
    <t xml:space="preserve"> Господарські потреби ліцензованої діяльності суб'єкта господарювання</t>
  </si>
  <si>
    <t>7.3</t>
  </si>
  <si>
    <t>Корисний відпуск теплової енергії власним  споживачам суб'єкта господарювання, усього, зокрема на потреби:</t>
  </si>
  <si>
    <t>7.3.1</t>
  </si>
  <si>
    <t xml:space="preserve"> населення:</t>
  </si>
  <si>
    <t xml:space="preserve"> те саме у відсотках від  пункту 7.3</t>
  </si>
  <si>
    <t>7.3.2</t>
  </si>
  <si>
    <t>релігійних організацій</t>
  </si>
  <si>
    <t xml:space="preserve"> те саме у відсотках від  пункту  7.3</t>
  </si>
  <si>
    <t>7.3.3</t>
  </si>
  <si>
    <t xml:space="preserve"> бюджетних установ та організацій:</t>
  </si>
  <si>
    <t>7.3.4</t>
  </si>
  <si>
    <t xml:space="preserve"> інших споживачів:</t>
  </si>
  <si>
    <t>8</t>
  </si>
  <si>
    <t>Теплове навантаження об’єктів теплоспоживання власних споживачів суб'єкта господарювання, усього, зокрема на потреби:</t>
  </si>
  <si>
    <t>Гкал/год</t>
  </si>
  <si>
    <t>8.1</t>
  </si>
  <si>
    <t xml:space="preserve"> населення</t>
  </si>
  <si>
    <t>8.2</t>
  </si>
  <si>
    <t>8.3</t>
  </si>
  <si>
    <t>8.4</t>
  </si>
  <si>
    <t xml:space="preserve"> інших споживачів</t>
  </si>
  <si>
    <t>9.</t>
  </si>
  <si>
    <t>Відпуск теплової енергії суб'єкта господарювання на надання комунальних послуг споживачам, зокрема:</t>
  </si>
  <si>
    <t>9.1</t>
  </si>
  <si>
    <t>постачання теплової енергії, зокрема на потреби:</t>
  </si>
  <si>
    <t>9.1.1</t>
  </si>
  <si>
    <t>населення</t>
  </si>
  <si>
    <t>9.1.2</t>
  </si>
  <si>
    <t>9.1.3</t>
  </si>
  <si>
    <t>бюджетних установ та організацій</t>
  </si>
  <si>
    <t>9.1.4</t>
  </si>
  <si>
    <t>інших споживачів</t>
  </si>
  <si>
    <t>9.2</t>
  </si>
  <si>
    <t>постачання гарячої води, зокрема на потреби:</t>
  </si>
  <si>
    <t>9.2.1</t>
  </si>
  <si>
    <t>9.2.2</t>
  </si>
  <si>
    <t>9.2.3</t>
  </si>
  <si>
    <t>9.2.4</t>
  </si>
  <si>
    <t>3.1</t>
  </si>
  <si>
    <t>3.2</t>
  </si>
  <si>
    <t>Надходження теплової енергії в мережу іншого ліцензіата КП "ЗМВ"</t>
  </si>
  <si>
    <t>Гкал </t>
  </si>
  <si>
    <t>Надходження теплової енергії в мережу споживача</t>
  </si>
  <si>
    <r>
      <t xml:space="preserve">Додаток </t>
    </r>
    <r>
      <rPr>
        <b/>
        <sz val="14"/>
        <color theme="0"/>
        <rFont val="Times New Roman"/>
        <family val="1"/>
        <charset val="204"/>
      </rPr>
      <t>7</t>
    </r>
  </si>
  <si>
    <t xml:space="preserve">РІЧНИЙ  ПЛАН  ВИРОБНИЦТВА, ТРАНСПОРТУВАННЯ ТА  ПОСТАЧАННЯ  ТЕПЛОВОЇ  ЕНЕРГІЇ/
НАДАННЯ ПОСЛУГ З ПОСТАЧАННЯ ТЕПЛОВОЇ ЕНЕРГІЇ ТА ПОСТАЧАННЯ ГАРЯЧОЇ ВОДИ НА 12 місяців з 01 жовтня 2022р. до 30 вересня 2023р.
</t>
  </si>
  <si>
    <t>до рішення виконавчого комітету Зеленодольської міської ради</t>
  </si>
  <si>
    <t>від __.__.2022р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</si>
</sst>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9">
    <xf numFmtId="0" fontId="0" fillId="0" borderId="0" xfId="0"/>
    <xf numFmtId="49" fontId="2" fillId="0" borderId="0" xfId="1" applyNumberFormat="1" applyFont="1"/>
    <xf numFmtId="0" fontId="2" fillId="0" borderId="0" xfId="1" applyFont="1" applyAlignment="1">
      <alignment vertical="top"/>
    </xf>
    <xf numFmtId="0" fontId="2" fillId="0" borderId="0" xfId="1" applyFont="1"/>
    <xf numFmtId="0" fontId="3" fillId="0" borderId="0" xfId="1" applyFont="1" applyFill="1"/>
    <xf numFmtId="0" fontId="2" fillId="0" borderId="1" xfId="1" applyFont="1" applyBorder="1"/>
    <xf numFmtId="0" fontId="2" fillId="0" borderId="0" xfId="1" applyFont="1" applyAlignment="1">
      <alignment horizontal="left"/>
    </xf>
    <xf numFmtId="0" fontId="4" fillId="0" borderId="0" xfId="1" applyFont="1" applyFill="1"/>
    <xf numFmtId="0" fontId="5" fillId="0" borderId="0" xfId="1" applyFont="1" applyAlignment="1">
      <alignment vertical="top" wrapText="1"/>
    </xf>
    <xf numFmtId="2" fontId="4" fillId="0" borderId="0" xfId="1" applyNumberFormat="1" applyFont="1"/>
    <xf numFmtId="0" fontId="4" fillId="0" borderId="0" xfId="1" applyFont="1"/>
    <xf numFmtId="0" fontId="5" fillId="0" borderId="3" xfId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4" fontId="5" fillId="0" borderId="4" xfId="2" applyNumberFormat="1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/>
    <xf numFmtId="2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" xfId="1" applyNumberFormat="1" applyFont="1" applyFill="1" applyBorder="1" applyAlignment="1" applyProtection="1">
      <alignment horizontal="center" vertical="center"/>
      <protection locked="0"/>
    </xf>
    <xf numFmtId="2" fontId="5" fillId="0" borderId="3" xfId="1" applyNumberFormat="1" applyFont="1" applyFill="1" applyBorder="1" applyAlignment="1">
      <alignment vertical="center" wrapText="1"/>
    </xf>
    <xf numFmtId="2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 applyProtection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center" vertical="center"/>
    </xf>
    <xf numFmtId="49" fontId="5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 applyProtection="1">
      <alignment vertical="center" wrapTex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3" fillId="0" borderId="0" xfId="1" applyFont="1" applyFill="1" applyProtection="1">
      <protection locked="0"/>
    </xf>
    <xf numFmtId="49" fontId="5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4" fontId="5" fillId="0" borderId="3" xfId="2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/>
    <xf numFmtId="49" fontId="2" fillId="0" borderId="3" xfId="1" applyNumberFormat="1" applyFont="1" applyBorder="1" applyAlignment="1">
      <alignment wrapText="1"/>
    </xf>
    <xf numFmtId="0" fontId="2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2" fontId="2" fillId="0" borderId="3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 wrapText="1"/>
    </xf>
    <xf numFmtId="49" fontId="3" fillId="0" borderId="0" xfId="1" applyNumberFormat="1" applyFont="1"/>
    <xf numFmtId="0" fontId="3" fillId="0" borderId="0" xfId="1" applyFont="1" applyAlignment="1">
      <alignment horizontal="left"/>
    </xf>
    <xf numFmtId="49" fontId="7" fillId="0" borderId="0" xfId="1" applyNumberFormat="1" applyFont="1"/>
    <xf numFmtId="0" fontId="7" fillId="0" borderId="0" xfId="1" applyFont="1" applyAlignment="1">
      <alignment horizontal="left"/>
    </xf>
    <xf numFmtId="4" fontId="9" fillId="0" borderId="3" xfId="2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 vertical="center"/>
      <protection locked="0"/>
    </xf>
    <xf numFmtId="2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3" xfId="1" applyNumberFormat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Border="1" applyAlignment="1">
      <alignment horizontal="center" vertical="center" wrapText="1"/>
    </xf>
    <xf numFmtId="0" fontId="12" fillId="0" borderId="0" xfId="0" applyFont="1"/>
    <xf numFmtId="4" fontId="5" fillId="3" borderId="4" xfId="2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wrapText="1"/>
    </xf>
    <xf numFmtId="0" fontId="3" fillId="0" borderId="0" xfId="1" applyFont="1" applyAlignment="1">
      <alignment wrapText="1"/>
    </xf>
    <xf numFmtId="0" fontId="10" fillId="0" borderId="0" xfId="1" applyFont="1" applyAlignment="1" applyProtection="1">
      <alignment vertical="center"/>
      <protection locked="0"/>
    </xf>
    <xf numFmtId="0" fontId="6" fillId="0" borderId="2" xfId="1" applyFont="1" applyBorder="1" applyAlignment="1">
      <alignment vertical="top" wrapText="1"/>
    </xf>
    <xf numFmtId="0" fontId="13" fillId="0" borderId="0" xfId="1" applyFont="1"/>
    <xf numFmtId="0" fontId="4" fillId="0" borderId="0" xfId="1" applyFont="1" applyAlignment="1">
      <alignment horizontal="left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left" vertical="center"/>
      <protection locked="0"/>
    </xf>
    <xf numFmtId="0" fontId="14" fillId="0" borderId="0" xfId="1" applyFont="1" applyAlignment="1">
      <alignment horizontal="left" wrapText="1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horizontal="right" vertical="top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Ariadna/Sum_p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echiporenko/2007&#1053;&#1054;&#1042;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_________________________Plan_ZP/!_&#1055;&#1077;&#1095;&#1072;&#1090;&#1100;/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redo/work/Dept/Plan/Exchange/_________________________Plan_ZP/!_&#1055;&#1077;&#1095;&#1072;&#1090;&#1100;/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DNIKOVA/Local%20Settings/Temporary%20Internet%20Files/Content.IE5/C5MFSXEF/Subv2006/Rich%20Roz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/main1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eyevskaya/&#1052;&#1086;&#1080;%20&#1076;&#1086;&#1082;&#1091;&#1084;&#1077;&#1085;&#1090;&#1099;/OLGA/&#1056;&#1045;&#1040;&#1051;&#1048;&#1047;&#1040;&#1062;&#1048;&#1071;_2006/2006_REALIZ_&#1058;&#1045;(&#1090;&#1088;&#1072;&#1074;&#1077;&#1085;&#11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FinPlan-Economy/Planning%20System%20Project/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Users/dubina/Desktop/&#1058;&#1072;&#1088;&#1080;&#1092;&#1080;%20%20&#1073;&#1077;&#1088;&#1077;&#1079;&#1077;&#1085;&#1100;%202014/&#1063;&#1091;&#1075;&#1091;&#1111;&#1074;&#1090;&#1077;&#1087;&#1083;&#1086;/&#1050;&#1058;_%20&#1058;&#1056;&#1048;%20&#1050;&#1040;&#1058;&#1045;&#1043;&#1054;&#1056;&#1030;&#1031;%20&#1089;&#1090;&#1088;&#1091;&#1082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&#1095;&#1080;&#1082;%20&#1048;%20&#1043;/AppData/Local/Microsoft/Windows/Temporary%20Internet%20Files/Content.IE5/Q6I5L08X/&#1096;&#1072;&#1073;&#1083;&#1086;&#1085;&#1099;%20&#1053;&#1086;&#1074;&#1072;&#1103;%20&#1087;&#1072;&#1087;&#1082;&#1072;/&#1043;&#1083;&#1080;&#1085;&#1097;&#1080;&#1082;&#1086;&#1074;&#1072;%2016%2005%202014%20&#1053;&#1086;&#1074;&#1072;&#1103;%20&#1087;&#1072;&#1087;&#1082;&#1072;/reestr_budynkiv_16_05_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echiporenko/2007&#1053;&#1054;&#1042;/DOCUME~1/Chirich/LOCALS~1/Temp/DOCUME~1/VOYTOV~1/LOCALS~1/Temp/Rar$DI00.867/Planning%20System%20Project/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/MAIN1/Dept/FinPlan-Economy/Planning%20System%20Project/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0;&#1054;&#1056;&#1048;&#1043;&#1059;&#1042;&#1040;&#1053;&#1053;&#1071;%20&#1041;&#1077;&#1088;&#1077;&#1079;&#1077;&#1085;&#1100;%202014/&#1055;&#1056;&#1054;&#1042;&#1045;&#1056;&#1045;&#1053;&#1054;%20&#1044;&#1051;&#1071;%20&#1057;&#1042;&#1054;&#1044;&#1040;/&#1053;&#1040;%20&#1047;&#1040;&#1052;&#1045;&#1053;&#1059;/&#1050;&#1088;&#1080;&#1084;/&#1044;&#1078;&#1072;&#1085;&#1082;&#1086;&#1081;&#1089;&#1100;&#1082;&#1072;%20&#1092;&#1110;&#1083;&#1110;&#1103;/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khachov/Local%20Settings/Temporary%20Internet%20Files/Content.IE5/RY4RBH0P/2006_REALIZ_&#1058;&#1045;(&#1083;&#1102;&#1090;&#1080;&#1081;20%2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FinPlan-Economy/Planning%20System%20Project/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redo/work/Dept/FinPlan-Economy/Planning%20System%20Project/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OCUME~1/VOYTOV~1/LOCALS~1/Temp/Rar$DI00.867/Planning%20System%20Project/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echiporenko/2007&#1053;&#1054;&#1042;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Rar$DI00.938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  <sheetName val="Inform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 t="str">
            <v/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8"/>
  <sheetViews>
    <sheetView tabSelected="1" view="pageBreakPreview" zoomScaleNormal="100" zoomScaleSheetLayoutView="100" zoomScalePageLayoutView="85" workbookViewId="0">
      <pane ySplit="13" topLeftCell="A14" activePane="bottomLeft" state="frozen"/>
      <selection activeCell="N1" sqref="N1:R3"/>
      <selection pane="bottomLeft" activeCell="D14" sqref="D14"/>
    </sheetView>
  </sheetViews>
  <sheetFormatPr baseColWidth="10" defaultColWidth="9.1640625" defaultRowHeight="14" x14ac:dyDescent="0.15"/>
  <cols>
    <col min="1" max="1" width="5.5" style="1" customWidth="1"/>
    <col min="2" max="2" width="39" style="3" customWidth="1"/>
    <col min="3" max="3" width="7.83203125" style="3" customWidth="1"/>
    <col min="4" max="4" width="9.33203125" style="3" customWidth="1"/>
    <col min="5" max="5" width="9" style="3" customWidth="1"/>
    <col min="6" max="6" width="11.83203125" style="3" customWidth="1"/>
    <col min="7" max="18" width="8" style="3" customWidth="1"/>
    <col min="19" max="19" width="15" style="3" hidden="1" customWidth="1"/>
    <col min="20" max="26" width="0" style="3" hidden="1" customWidth="1"/>
    <col min="27" max="27" width="5.6640625" style="4" customWidth="1"/>
    <col min="28" max="16384" width="9.1640625" style="3"/>
  </cols>
  <sheetData>
    <row r="1" spans="1:27" ht="39.75" hidden="1" customHeight="1" x14ac:dyDescent="0.15">
      <c r="B1" s="2"/>
      <c r="G1" s="70"/>
      <c r="H1" s="70"/>
      <c r="I1" s="70"/>
      <c r="Q1" s="70" t="s">
        <v>0</v>
      </c>
      <c r="R1" s="70"/>
    </row>
    <row r="2" spans="1:27" ht="3.75" hidden="1" customHeight="1" x14ac:dyDescent="0.15">
      <c r="B2" s="5"/>
      <c r="C2" s="5"/>
      <c r="D2" s="5"/>
      <c r="G2" s="70"/>
      <c r="H2" s="70"/>
      <c r="I2" s="70"/>
      <c r="Q2" s="70"/>
      <c r="R2" s="70"/>
    </row>
    <row r="3" spans="1:27" ht="15" customHeight="1" x14ac:dyDescent="0.2">
      <c r="B3" s="56"/>
      <c r="G3" s="70"/>
      <c r="H3" s="70"/>
      <c r="I3" s="70"/>
      <c r="M3" s="73"/>
      <c r="N3" s="73"/>
      <c r="O3" s="73"/>
      <c r="P3" s="73"/>
      <c r="Q3" s="81" t="s">
        <v>99</v>
      </c>
      <c r="R3" s="81"/>
    </row>
    <row r="4" spans="1:27" ht="23.25" customHeight="1" x14ac:dyDescent="0.15">
      <c r="A4" s="55"/>
      <c r="B4" s="58"/>
      <c r="G4" s="69"/>
      <c r="H4" s="69"/>
      <c r="I4" s="69"/>
      <c r="M4" s="87" t="s">
        <v>101</v>
      </c>
      <c r="N4" s="87"/>
      <c r="O4" s="87"/>
      <c r="P4" s="87"/>
      <c r="Q4" s="87"/>
      <c r="R4" s="87"/>
    </row>
    <row r="5" spans="1:27" ht="30.75" customHeight="1" x14ac:dyDescent="0.15">
      <c r="A5" s="57"/>
      <c r="B5" s="58"/>
      <c r="G5" s="69"/>
      <c r="H5" s="69"/>
      <c r="I5" s="69"/>
      <c r="M5" s="88" t="s">
        <v>102</v>
      </c>
      <c r="N5" s="88"/>
      <c r="O5" s="88"/>
      <c r="P5" s="88"/>
      <c r="Q5" s="88"/>
      <c r="R5" s="88"/>
    </row>
    <row r="6" spans="1:27" x14ac:dyDescent="0.15">
      <c r="A6" s="64"/>
      <c r="B6" s="58"/>
      <c r="G6" s="54"/>
      <c r="H6" s="54"/>
      <c r="I6" s="54"/>
      <c r="Q6" s="54"/>
      <c r="R6" s="54"/>
    </row>
    <row r="7" spans="1:27" x14ac:dyDescent="0.15">
      <c r="B7" s="6"/>
      <c r="G7" s="54"/>
      <c r="H7" s="54"/>
      <c r="I7" s="54"/>
      <c r="Q7" s="54"/>
      <c r="R7" s="54"/>
    </row>
    <row r="8" spans="1:27" ht="30" customHeight="1" x14ac:dyDescent="0.15">
      <c r="A8" s="82" t="s">
        <v>100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AA8" s="7"/>
    </row>
    <row r="9" spans="1:27" ht="19.5" customHeight="1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AA9" s="7"/>
    </row>
    <row r="10" spans="1:27" ht="18.75" customHeight="1" x14ac:dyDescent="0.15">
      <c r="A10" s="8"/>
      <c r="B10" s="69"/>
      <c r="C10" s="69"/>
      <c r="D10" s="69"/>
      <c r="E10" s="72" t="s">
        <v>1</v>
      </c>
      <c r="F10" s="72"/>
      <c r="G10" s="8"/>
      <c r="H10" s="8"/>
      <c r="I10" s="8"/>
      <c r="J10" s="72"/>
      <c r="K10" s="72"/>
      <c r="L10" s="72"/>
      <c r="M10" s="72"/>
      <c r="N10" s="8"/>
      <c r="O10" s="8"/>
      <c r="P10" s="8"/>
      <c r="Q10" s="8"/>
      <c r="R10" s="8"/>
    </row>
    <row r="11" spans="1:27" ht="15" customHeight="1" x14ac:dyDescent="0.15">
      <c r="A11" s="75" t="s">
        <v>2</v>
      </c>
      <c r="B11" s="76" t="s">
        <v>3</v>
      </c>
      <c r="C11" s="78" t="s">
        <v>4</v>
      </c>
      <c r="D11" s="78" t="s">
        <v>5</v>
      </c>
      <c r="E11" s="78" t="s">
        <v>6</v>
      </c>
      <c r="F11" s="78" t="s">
        <v>7</v>
      </c>
      <c r="G11" s="84" t="s">
        <v>8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9">
        <v>406597</v>
      </c>
      <c r="T11" s="10" t="s">
        <v>9</v>
      </c>
      <c r="U11" s="10"/>
    </row>
    <row r="12" spans="1:27" ht="45.75" customHeight="1" x14ac:dyDescent="0.15">
      <c r="A12" s="75"/>
      <c r="B12" s="77"/>
      <c r="C12" s="79"/>
      <c r="D12" s="79"/>
      <c r="E12" s="79"/>
      <c r="F12" s="79"/>
      <c r="G12" s="11" t="s">
        <v>19</v>
      </c>
      <c r="H12" s="11" t="s">
        <v>20</v>
      </c>
      <c r="I12" s="11" t="s">
        <v>21</v>
      </c>
      <c r="J12" s="68" t="s">
        <v>10</v>
      </c>
      <c r="K12" s="68" t="s">
        <v>11</v>
      </c>
      <c r="L12" s="68" t="s">
        <v>12</v>
      </c>
      <c r="M12" s="68" t="s">
        <v>13</v>
      </c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3">
        <v>335322.42</v>
      </c>
      <c r="T12" s="3" t="s">
        <v>22</v>
      </c>
    </row>
    <row r="13" spans="1:27" ht="12" customHeight="1" x14ac:dyDescent="0.15">
      <c r="A13" s="12">
        <v>1</v>
      </c>
      <c r="B13" s="13">
        <v>2</v>
      </c>
      <c r="C13" s="13">
        <v>3</v>
      </c>
      <c r="D13" s="68">
        <v>4</v>
      </c>
      <c r="E13" s="68">
        <v>5</v>
      </c>
      <c r="F13" s="68">
        <v>6</v>
      </c>
      <c r="G13" s="11">
        <v>7</v>
      </c>
      <c r="H13" s="11">
        <v>8</v>
      </c>
      <c r="I13" s="11">
        <v>9</v>
      </c>
      <c r="J13" s="68">
        <v>10</v>
      </c>
      <c r="K13" s="68">
        <v>11</v>
      </c>
      <c r="L13" s="68">
        <v>12</v>
      </c>
      <c r="M13" s="68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3">
        <v>47348.83</v>
      </c>
      <c r="T13" s="3" t="s">
        <v>23</v>
      </c>
    </row>
    <row r="14" spans="1:27" s="10" customFormat="1" ht="25.5" customHeight="1" x14ac:dyDescent="0.15">
      <c r="A14" s="52">
        <v>1</v>
      </c>
      <c r="B14" s="49" t="s">
        <v>24</v>
      </c>
      <c r="C14" s="53" t="s">
        <v>25</v>
      </c>
      <c r="D14" s="16">
        <f>D15+D16</f>
        <v>31624</v>
      </c>
      <c r="E14" s="16">
        <f t="shared" ref="E14:R14" si="0">E15+E16</f>
        <v>45986.78</v>
      </c>
      <c r="F14" s="16">
        <f t="shared" si="0"/>
        <v>50542.080000000002</v>
      </c>
      <c r="G14" s="16">
        <f t="shared" si="0"/>
        <v>2168.7199999999998</v>
      </c>
      <c r="H14" s="16">
        <f t="shared" si="0"/>
        <v>7692.369999999999</v>
      </c>
      <c r="I14" s="16">
        <f t="shared" si="0"/>
        <v>9987.1299999999992</v>
      </c>
      <c r="J14" s="16">
        <f t="shared" si="0"/>
        <v>10985.079999999998</v>
      </c>
      <c r="K14" s="16">
        <f t="shared" si="0"/>
        <v>9530.2199999999993</v>
      </c>
      <c r="L14" s="16">
        <f t="shared" si="0"/>
        <v>8425.33</v>
      </c>
      <c r="M14" s="16">
        <f t="shared" si="0"/>
        <v>1753.23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0">
        <v>23925.75</v>
      </c>
      <c r="T14" s="10" t="s">
        <v>26</v>
      </c>
      <c r="AA14" s="4"/>
    </row>
    <row r="15" spans="1:27" ht="21" customHeight="1" x14ac:dyDescent="0.15">
      <c r="A15" s="12" t="s">
        <v>27</v>
      </c>
      <c r="B15" s="14" t="s">
        <v>28</v>
      </c>
      <c r="C15" s="67" t="s">
        <v>25</v>
      </c>
      <c r="D15" s="15">
        <v>31624</v>
      </c>
      <c r="E15" s="15">
        <f>SUM(G15:I15)+15960+SUM(L15:R15)</f>
        <v>45986.78</v>
      </c>
      <c r="F15" s="15">
        <f>SUM(G15:R15)</f>
        <v>50542.080000000002</v>
      </c>
      <c r="G15" s="15">
        <v>2168.7199999999998</v>
      </c>
      <c r="H15" s="15">
        <v>7692.369999999999</v>
      </c>
      <c r="I15" s="15">
        <v>9987.1299999999992</v>
      </c>
      <c r="J15" s="15">
        <v>10985.079999999998</v>
      </c>
      <c r="K15" s="15">
        <v>9530.2199999999993</v>
      </c>
      <c r="L15" s="15">
        <v>8425.33</v>
      </c>
      <c r="M15" s="15">
        <v>1753.23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1:27" x14ac:dyDescent="0.15">
      <c r="A16" s="12" t="s">
        <v>29</v>
      </c>
      <c r="B16" s="14" t="s">
        <v>30</v>
      </c>
      <c r="C16" s="67" t="s">
        <v>25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9">
        <v>341699.11</v>
      </c>
      <c r="T16" s="10" t="s">
        <v>31</v>
      </c>
    </row>
    <row r="17" spans="1:27" ht="24" x14ac:dyDescent="0.15">
      <c r="A17" s="12">
        <v>2</v>
      </c>
      <c r="B17" s="14" t="s">
        <v>32</v>
      </c>
      <c r="C17" s="67" t="s">
        <v>25</v>
      </c>
      <c r="D17" s="17">
        <v>0</v>
      </c>
      <c r="E17" s="17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287102.61</v>
      </c>
      <c r="T17" s="3" t="s">
        <v>22</v>
      </c>
    </row>
    <row r="18" spans="1:27" x14ac:dyDescent="0.15">
      <c r="A18" s="12" t="s">
        <v>33</v>
      </c>
      <c r="B18" s="14" t="s">
        <v>34</v>
      </c>
      <c r="C18" s="67" t="s">
        <v>25</v>
      </c>
      <c r="D18" s="17">
        <v>0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v>36096.99</v>
      </c>
      <c r="T18" s="3" t="s">
        <v>23</v>
      </c>
    </row>
    <row r="19" spans="1:27" ht="24" x14ac:dyDescent="0.15">
      <c r="A19" s="12" t="s">
        <v>35</v>
      </c>
      <c r="B19" s="14" t="s">
        <v>36</v>
      </c>
      <c r="C19" s="67" t="s">
        <v>25</v>
      </c>
      <c r="D19" s="17">
        <v>0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9">
        <v>18499.509999999998</v>
      </c>
      <c r="T19" s="3" t="s">
        <v>26</v>
      </c>
    </row>
    <row r="20" spans="1:27" ht="24" x14ac:dyDescent="0.15">
      <c r="A20" s="12">
        <v>3</v>
      </c>
      <c r="B20" s="14" t="s">
        <v>37</v>
      </c>
      <c r="C20" s="67" t="s">
        <v>25</v>
      </c>
      <c r="D20" s="16">
        <f t="shared" ref="D20:F20" si="1">D14+D17</f>
        <v>31624</v>
      </c>
      <c r="E20" s="16">
        <f t="shared" si="1"/>
        <v>45986.78</v>
      </c>
      <c r="F20" s="16">
        <f t="shared" si="1"/>
        <v>50542.080000000002</v>
      </c>
      <c r="G20" s="16">
        <f>G14+G17</f>
        <v>2168.7199999999998</v>
      </c>
      <c r="H20" s="16">
        <f t="shared" ref="H20:R20" si="2">H14+H17</f>
        <v>7692.369999999999</v>
      </c>
      <c r="I20" s="16">
        <f t="shared" si="2"/>
        <v>9987.1299999999992</v>
      </c>
      <c r="J20" s="16">
        <f t="shared" si="2"/>
        <v>10985.079999999998</v>
      </c>
      <c r="K20" s="16">
        <f t="shared" si="2"/>
        <v>9530.2199999999993</v>
      </c>
      <c r="L20" s="16">
        <f t="shared" si="2"/>
        <v>8425.33</v>
      </c>
      <c r="M20" s="16">
        <f t="shared" si="2"/>
        <v>1753.23</v>
      </c>
      <c r="N20" s="16">
        <f t="shared" si="2"/>
        <v>0</v>
      </c>
      <c r="O20" s="16">
        <f t="shared" si="2"/>
        <v>0</v>
      </c>
      <c r="P20" s="16">
        <f t="shared" si="2"/>
        <v>0</v>
      </c>
      <c r="Q20" s="16">
        <f t="shared" si="2"/>
        <v>0</v>
      </c>
      <c r="R20" s="16">
        <f t="shared" si="2"/>
        <v>0</v>
      </c>
    </row>
    <row r="21" spans="1:27" ht="22.5" hidden="1" customHeight="1" x14ac:dyDescent="0.15">
      <c r="A21" s="63" t="s">
        <v>94</v>
      </c>
      <c r="B21" s="14" t="s">
        <v>96</v>
      </c>
      <c r="C21" s="14" t="s">
        <v>97</v>
      </c>
      <c r="D21" s="66">
        <v>59084.999999999993</v>
      </c>
      <c r="E21" s="14">
        <v>42875</v>
      </c>
      <c r="F21" s="14">
        <v>50202.75</v>
      </c>
      <c r="G21" s="14">
        <v>2152.77</v>
      </c>
      <c r="H21" s="14">
        <v>7641.4899999999989</v>
      </c>
      <c r="I21" s="14">
        <v>9920.84</v>
      </c>
      <c r="J21" s="14">
        <v>10911.979999999998</v>
      </c>
      <c r="K21" s="14">
        <v>9466.2899999999991</v>
      </c>
      <c r="L21" s="14">
        <v>8369.6900000000023</v>
      </c>
      <c r="M21" s="14">
        <v>1739.69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27" ht="15" hidden="1" customHeight="1" x14ac:dyDescent="0.15">
      <c r="A22" s="63" t="s">
        <v>95</v>
      </c>
      <c r="B22" s="14" t="s">
        <v>98</v>
      </c>
      <c r="C22" s="14" t="s">
        <v>97</v>
      </c>
      <c r="D22" s="66">
        <v>477</v>
      </c>
      <c r="E22" s="14">
        <v>283</v>
      </c>
      <c r="F22" s="14">
        <v>339.33000000000015</v>
      </c>
      <c r="G22" s="14">
        <v>15.950000000000003</v>
      </c>
      <c r="H22" s="14">
        <v>50.880000000000081</v>
      </c>
      <c r="I22" s="14">
        <v>66.289999999999992</v>
      </c>
      <c r="J22" s="14">
        <v>73.100000000000051</v>
      </c>
      <c r="K22" s="14">
        <v>63.930000000000007</v>
      </c>
      <c r="L22" s="14">
        <v>55.640000000000015</v>
      </c>
      <c r="M22" s="14">
        <v>13.54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</row>
    <row r="23" spans="1:27" ht="24" x14ac:dyDescent="0.15">
      <c r="A23" s="12">
        <v>4</v>
      </c>
      <c r="B23" s="14" t="s">
        <v>38</v>
      </c>
      <c r="C23" s="67" t="s">
        <v>25</v>
      </c>
      <c r="D23" s="15">
        <v>0</v>
      </c>
      <c r="E23" s="15">
        <v>0</v>
      </c>
      <c r="F23" s="6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  <row r="24" spans="1:27" x14ac:dyDescent="0.15">
      <c r="A24" s="12"/>
      <c r="B24" s="14" t="s">
        <v>39</v>
      </c>
      <c r="C24" s="67" t="s">
        <v>40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</row>
    <row r="25" spans="1:27" ht="33" customHeight="1" x14ac:dyDescent="0.15">
      <c r="A25" s="12" t="s">
        <v>41</v>
      </c>
      <c r="B25" s="14" t="s">
        <v>42</v>
      </c>
      <c r="C25" s="67" t="s">
        <v>25</v>
      </c>
      <c r="D25" s="17" t="s">
        <v>43</v>
      </c>
      <c r="E25" s="17">
        <v>0</v>
      </c>
      <c r="F25" s="18">
        <v>0</v>
      </c>
      <c r="G25" s="18">
        <v>0</v>
      </c>
      <c r="H25" s="18">
        <v>0</v>
      </c>
      <c r="I25" s="18" t="s">
        <v>43</v>
      </c>
      <c r="J25" s="18">
        <v>0</v>
      </c>
      <c r="K25" s="18">
        <v>0</v>
      </c>
      <c r="L25" s="18" t="s">
        <v>43</v>
      </c>
      <c r="M25" s="18">
        <v>0</v>
      </c>
      <c r="N25" s="18">
        <v>0</v>
      </c>
      <c r="O25" s="18">
        <v>0</v>
      </c>
      <c r="P25" s="18" t="s">
        <v>43</v>
      </c>
      <c r="Q25" s="18">
        <v>0</v>
      </c>
      <c r="R25" s="18">
        <v>0</v>
      </c>
    </row>
    <row r="26" spans="1:27" x14ac:dyDescent="0.15">
      <c r="A26" s="12"/>
      <c r="B26" s="14" t="s">
        <v>44</v>
      </c>
      <c r="C26" s="67" t="s">
        <v>40</v>
      </c>
      <c r="D26" s="17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</row>
    <row r="27" spans="1:27" ht="27.75" customHeight="1" x14ac:dyDescent="0.15">
      <c r="A27" s="12" t="s">
        <v>45</v>
      </c>
      <c r="B27" s="14" t="s">
        <v>46</v>
      </c>
      <c r="C27" s="67" t="s">
        <v>25</v>
      </c>
      <c r="D27" s="20">
        <v>31393</v>
      </c>
      <c r="E27" s="21">
        <f>SUM(G27:I27)+15834+SUM(L27:R27)</f>
        <v>45658.48</v>
      </c>
      <c r="F27" s="22">
        <v>50202.75</v>
      </c>
      <c r="G27" s="22">
        <v>2152.77</v>
      </c>
      <c r="H27" s="23">
        <v>7641.4899999999989</v>
      </c>
      <c r="I27" s="23">
        <v>9920.84</v>
      </c>
      <c r="J27" s="22">
        <v>10911.979999999998</v>
      </c>
      <c r="K27" s="22">
        <v>9466.2899999999991</v>
      </c>
      <c r="L27" s="22">
        <v>8369.6900000000023</v>
      </c>
      <c r="M27" s="22">
        <v>1739.69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</row>
    <row r="28" spans="1:27" ht="24" x14ac:dyDescent="0.15">
      <c r="A28" s="12" t="s">
        <v>47</v>
      </c>
      <c r="B28" s="14" t="s">
        <v>48</v>
      </c>
      <c r="C28" s="67" t="s">
        <v>25</v>
      </c>
      <c r="D28" s="61">
        <v>4204</v>
      </c>
      <c r="E28" s="61">
        <f>SUM(G28:I28)+1719+SUM(L28:R28)</f>
        <v>4950.13</v>
      </c>
      <c r="F28" s="62">
        <f>SUM(G28:R28)</f>
        <v>5108.33</v>
      </c>
      <c r="G28" s="62">
        <v>314.61</v>
      </c>
      <c r="H28" s="62">
        <v>836.73</v>
      </c>
      <c r="I28" s="62">
        <v>952.58</v>
      </c>
      <c r="J28" s="62">
        <v>995.38</v>
      </c>
      <c r="K28" s="62">
        <v>881.82</v>
      </c>
      <c r="L28" s="62">
        <v>885.21</v>
      </c>
      <c r="M28" s="62">
        <v>242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T28" s="26"/>
    </row>
    <row r="29" spans="1:27" x14ac:dyDescent="0.15">
      <c r="A29" s="12"/>
      <c r="B29" s="14" t="s">
        <v>49</v>
      </c>
      <c r="C29" s="67" t="s">
        <v>40</v>
      </c>
      <c r="D29" s="15">
        <f t="shared" ref="D29:E29" si="3">D28/D20*100</f>
        <v>13.29370098659246</v>
      </c>
      <c r="E29" s="15">
        <f t="shared" si="3"/>
        <v>10.764245724532136</v>
      </c>
      <c r="F29" s="15">
        <f>F28/F20*100</f>
        <v>10.107083048422224</v>
      </c>
      <c r="G29" s="15">
        <f t="shared" ref="G29:M29" si="4">G28/G20*100</f>
        <v>14.506713637537352</v>
      </c>
      <c r="H29" s="15">
        <f t="shared" si="4"/>
        <v>10.877401893044668</v>
      </c>
      <c r="I29" s="15">
        <f t="shared" si="4"/>
        <v>9.5380755031725837</v>
      </c>
      <c r="J29" s="15">
        <f t="shared" si="4"/>
        <v>9.0611993722394395</v>
      </c>
      <c r="K29" s="15">
        <f t="shared" si="4"/>
        <v>9.2528818852030703</v>
      </c>
      <c r="L29" s="15">
        <f t="shared" si="4"/>
        <v>10.506532088357371</v>
      </c>
      <c r="M29" s="15">
        <f t="shared" si="4"/>
        <v>13.803094859202728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</row>
    <row r="30" spans="1:27" ht="24" x14ac:dyDescent="0.15">
      <c r="A30" s="12" t="s">
        <v>50</v>
      </c>
      <c r="B30" s="14" t="s">
        <v>51</v>
      </c>
      <c r="C30" s="67" t="s">
        <v>25</v>
      </c>
      <c r="D30" s="36">
        <f t="shared" ref="D30:E30" si="5">D20-D28</f>
        <v>27420</v>
      </c>
      <c r="E30" s="36">
        <f t="shared" si="5"/>
        <v>41036.65</v>
      </c>
      <c r="F30" s="36">
        <f>F20-F28</f>
        <v>45433.75</v>
      </c>
      <c r="G30" s="18">
        <f t="shared" ref="G30:R30" si="6">G20-G28</f>
        <v>1854.1099999999997</v>
      </c>
      <c r="H30" s="18">
        <f t="shared" si="6"/>
        <v>6855.6399999999994</v>
      </c>
      <c r="I30" s="18">
        <f t="shared" si="6"/>
        <v>9034.5499999999993</v>
      </c>
      <c r="J30" s="18">
        <f t="shared" si="6"/>
        <v>9989.6999999999989</v>
      </c>
      <c r="K30" s="18">
        <f t="shared" si="6"/>
        <v>8648.4</v>
      </c>
      <c r="L30" s="18">
        <f t="shared" si="6"/>
        <v>7540.12</v>
      </c>
      <c r="M30" s="18">
        <f t="shared" si="6"/>
        <v>1511.23</v>
      </c>
      <c r="N30" s="18">
        <f t="shared" si="6"/>
        <v>0</v>
      </c>
      <c r="O30" s="18">
        <f t="shared" si="6"/>
        <v>0</v>
      </c>
      <c r="P30" s="18">
        <f t="shared" si="6"/>
        <v>0</v>
      </c>
      <c r="Q30" s="18">
        <f t="shared" si="6"/>
        <v>0</v>
      </c>
      <c r="R30" s="18">
        <f t="shared" si="6"/>
        <v>0</v>
      </c>
    </row>
    <row r="31" spans="1:27" ht="24" x14ac:dyDescent="0.15">
      <c r="A31" s="12" t="s">
        <v>52</v>
      </c>
      <c r="B31" s="14" t="s">
        <v>53</v>
      </c>
      <c r="C31" s="67" t="s">
        <v>25</v>
      </c>
      <c r="D31" s="27">
        <v>0</v>
      </c>
      <c r="E31" s="27">
        <v>0</v>
      </c>
      <c r="F31" s="2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</row>
    <row r="32" spans="1:27" s="32" customFormat="1" ht="24" customHeight="1" x14ac:dyDescent="0.15">
      <c r="A32" s="29" t="s">
        <v>54</v>
      </c>
      <c r="B32" s="30" t="s">
        <v>55</v>
      </c>
      <c r="C32" s="31" t="s">
        <v>25</v>
      </c>
      <c r="D32" s="17">
        <v>0</v>
      </c>
      <c r="E32" s="17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AA32" s="33"/>
    </row>
    <row r="33" spans="1:27" s="35" customFormat="1" ht="32.25" customHeight="1" x14ac:dyDescent="0.15">
      <c r="A33" s="34" t="s">
        <v>56</v>
      </c>
      <c r="B33" s="14" t="s">
        <v>57</v>
      </c>
      <c r="C33" s="67" t="s">
        <v>25</v>
      </c>
      <c r="D33" s="59">
        <f t="shared" ref="D33:F33" si="7">D34+D38+D40</f>
        <v>27420</v>
      </c>
      <c r="E33" s="59">
        <f t="shared" si="7"/>
        <v>41036.649999999994</v>
      </c>
      <c r="F33" s="59">
        <f t="shared" si="7"/>
        <v>45433.75</v>
      </c>
      <c r="G33" s="60">
        <f t="shared" ref="G33" si="8">G34+G38+G40</f>
        <v>1854.11</v>
      </c>
      <c r="H33" s="60">
        <f t="shared" ref="H33" si="9">H34+H38+H40</f>
        <v>6855.6399999999994</v>
      </c>
      <c r="I33" s="60">
        <f t="shared" ref="I33" si="10">I34+I38+I40</f>
        <v>9034.5499999999993</v>
      </c>
      <c r="J33" s="60">
        <f t="shared" ref="J33" si="11">J34+J38+J40</f>
        <v>9989.6999999999989</v>
      </c>
      <c r="K33" s="60">
        <f t="shared" ref="K33" si="12">K34+K38+K40</f>
        <v>8648.4</v>
      </c>
      <c r="L33" s="60">
        <f t="shared" ref="L33" si="13">L34+L38+L40</f>
        <v>7540.12</v>
      </c>
      <c r="M33" s="60">
        <f t="shared" ref="M33" si="14">M34+M38+M40</f>
        <v>1511.23</v>
      </c>
      <c r="N33" s="60">
        <f t="shared" ref="N33" si="15">N34+N38+N40</f>
        <v>0</v>
      </c>
      <c r="O33" s="60">
        <f t="shared" ref="O33" si="16">O34+O38+O40</f>
        <v>0</v>
      </c>
      <c r="P33" s="60">
        <f t="shared" ref="P33" si="17">P34+P38+P40</f>
        <v>0</v>
      </c>
      <c r="Q33" s="60">
        <f t="shared" ref="Q33" si="18">Q34+Q38+Q40</f>
        <v>0</v>
      </c>
      <c r="R33" s="60">
        <f t="shared" ref="R33" si="19">R34+R38+R40</f>
        <v>0</v>
      </c>
      <c r="AA33" s="4"/>
    </row>
    <row r="34" spans="1:27" s="35" customFormat="1" x14ac:dyDescent="0.15">
      <c r="A34" s="34" t="s">
        <v>58</v>
      </c>
      <c r="B34" s="14" t="s">
        <v>59</v>
      </c>
      <c r="C34" s="67" t="s">
        <v>25</v>
      </c>
      <c r="D34" s="36">
        <f>20387.412+1429.588</f>
        <v>21817</v>
      </c>
      <c r="E34" s="36">
        <f>SUM(G34:I34)+11098.132+416.868+SUM(L34:R34)</f>
        <v>32743.049999999996</v>
      </c>
      <c r="F34" s="36">
        <f>SUM(G34:R34)</f>
        <v>35888.39</v>
      </c>
      <c r="G34" s="36">
        <v>1493.25</v>
      </c>
      <c r="H34" s="36">
        <v>5430.8</v>
      </c>
      <c r="I34" s="36">
        <v>7117.94</v>
      </c>
      <c r="J34" s="36">
        <v>7854.98</v>
      </c>
      <c r="K34" s="36">
        <v>6805.36</v>
      </c>
      <c r="L34" s="36">
        <v>5964.32</v>
      </c>
      <c r="M34" s="36">
        <v>1221.74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AA34" s="4"/>
    </row>
    <row r="35" spans="1:27" s="35" customFormat="1" x14ac:dyDescent="0.15">
      <c r="A35" s="34"/>
      <c r="B35" s="14" t="s">
        <v>60</v>
      </c>
      <c r="C35" s="67" t="s">
        <v>40</v>
      </c>
      <c r="D35" s="36">
        <f t="shared" ref="D35" si="20">D34/D33*100</f>
        <v>79.566010211524429</v>
      </c>
      <c r="E35" s="36">
        <f t="shared" ref="E35" si="21">E34/E33*100</f>
        <v>79.78977328802425</v>
      </c>
      <c r="F35" s="36">
        <f t="shared" ref="F35" si="22">F34/F33*100</f>
        <v>78.990596197760482</v>
      </c>
      <c r="G35" s="36">
        <f t="shared" ref="G35" si="23">G34/G33*100</f>
        <v>80.537292825129043</v>
      </c>
      <c r="H35" s="36">
        <f t="shared" ref="H35" si="24">H34/H33*100</f>
        <v>79.21652828911671</v>
      </c>
      <c r="I35" s="36">
        <f t="shared" ref="I35" si="25">I34/I33*100</f>
        <v>78.785772395968806</v>
      </c>
      <c r="J35" s="36">
        <f t="shared" ref="J35" si="26">J34/J33*100</f>
        <v>78.630789713404809</v>
      </c>
      <c r="K35" s="36">
        <f t="shared" ref="K35" si="27">K34/K33*100</f>
        <v>78.689237315572825</v>
      </c>
      <c r="L35" s="36">
        <f t="shared" ref="L35" si="28">L34/L33*100</f>
        <v>79.101128364004808</v>
      </c>
      <c r="M35" s="36">
        <f t="shared" ref="M35" si="29">M34/M33*100</f>
        <v>80.844080649537133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AA35" s="4"/>
    </row>
    <row r="36" spans="1:27" s="35" customFormat="1" x14ac:dyDescent="0.15">
      <c r="A36" s="34" t="s">
        <v>61</v>
      </c>
      <c r="B36" s="14" t="s">
        <v>62</v>
      </c>
      <c r="C36" s="67" t="s">
        <v>25</v>
      </c>
      <c r="D36" s="36">
        <v>0</v>
      </c>
      <c r="E36" s="36">
        <v>0</v>
      </c>
      <c r="F36" s="36">
        <f>SUM(G36:R36)</f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AA36" s="4"/>
    </row>
    <row r="37" spans="1:27" s="35" customFormat="1" x14ac:dyDescent="0.15">
      <c r="A37" s="34"/>
      <c r="B37" s="14" t="s">
        <v>63</v>
      </c>
      <c r="C37" s="67" t="s">
        <v>40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AA37" s="4"/>
    </row>
    <row r="38" spans="1:27" s="35" customFormat="1" x14ac:dyDescent="0.15">
      <c r="A38" s="34" t="s">
        <v>64</v>
      </c>
      <c r="B38" s="14" t="s">
        <v>65</v>
      </c>
      <c r="C38" s="67" t="s">
        <v>25</v>
      </c>
      <c r="D38" s="36">
        <f>3599.257+71.696</f>
        <v>3670.953</v>
      </c>
      <c r="E38" s="36">
        <f>SUM(G38:I38)+1705.328+SUM(L38:R38)</f>
        <v>4704.9979999999996</v>
      </c>
      <c r="F38" s="36">
        <f>SUM(G38:R38)</f>
        <v>5149.5700000000006</v>
      </c>
      <c r="G38" s="36">
        <v>178.64</v>
      </c>
      <c r="H38" s="36">
        <v>782.44</v>
      </c>
      <c r="I38" s="36">
        <v>1039.79</v>
      </c>
      <c r="J38" s="36">
        <v>1152.96</v>
      </c>
      <c r="K38" s="36">
        <v>996.94</v>
      </c>
      <c r="L38" s="36">
        <v>862.64</v>
      </c>
      <c r="M38" s="36">
        <v>136.16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AA38" s="4"/>
    </row>
    <row r="39" spans="1:27" s="35" customFormat="1" x14ac:dyDescent="0.15">
      <c r="A39" s="34"/>
      <c r="B39" s="14" t="s">
        <v>63</v>
      </c>
      <c r="C39" s="67" t="s">
        <v>40</v>
      </c>
      <c r="D39" s="36">
        <f t="shared" ref="D39:E39" si="30">D38/D33*100</f>
        <v>13.387866520787748</v>
      </c>
      <c r="E39" s="36">
        <f t="shared" si="30"/>
        <v>11.46535596838436</v>
      </c>
      <c r="F39" s="36">
        <f>F38/F33*100</f>
        <v>11.334239414532151</v>
      </c>
      <c r="G39" s="36">
        <f t="shared" ref="G39:M39" si="31">G38/G33*100</f>
        <v>9.63481131108726</v>
      </c>
      <c r="H39" s="36">
        <f t="shared" si="31"/>
        <v>11.413084701063651</v>
      </c>
      <c r="I39" s="36">
        <f t="shared" si="31"/>
        <v>11.509040295310779</v>
      </c>
      <c r="J39" s="36">
        <f t="shared" si="31"/>
        <v>11.541487732364338</v>
      </c>
      <c r="K39" s="36">
        <f t="shared" si="31"/>
        <v>11.527450164192221</v>
      </c>
      <c r="L39" s="36">
        <f t="shared" si="31"/>
        <v>11.440666726789495</v>
      </c>
      <c r="M39" s="36">
        <f t="shared" si="31"/>
        <v>9.009879369784878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AA39" s="4"/>
    </row>
    <row r="40" spans="1:27" s="35" customFormat="1" x14ac:dyDescent="0.15">
      <c r="A40" s="34" t="s">
        <v>66</v>
      </c>
      <c r="B40" s="14" t="s">
        <v>67</v>
      </c>
      <c r="C40" s="67" t="s">
        <v>25</v>
      </c>
      <c r="D40" s="36">
        <f>1228.109+132.938+547.204+23.796</f>
        <v>1932.047</v>
      </c>
      <c r="E40" s="36">
        <f>SUM(G40:I40)+726.672+294+SUM(L40:R40)</f>
        <v>3588.6019999999999</v>
      </c>
      <c r="F40" s="36">
        <f>SUM(G40:R40)</f>
        <v>4395.79</v>
      </c>
      <c r="G40" s="36">
        <v>182.22</v>
      </c>
      <c r="H40" s="36">
        <v>642.4</v>
      </c>
      <c r="I40" s="36">
        <v>876.82</v>
      </c>
      <c r="J40" s="36">
        <v>981.76</v>
      </c>
      <c r="K40" s="36">
        <v>846.1</v>
      </c>
      <c r="L40" s="36">
        <v>713.16</v>
      </c>
      <c r="M40" s="36">
        <v>153.33000000000001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AA40" s="4"/>
    </row>
    <row r="41" spans="1:27" s="35" customFormat="1" x14ac:dyDescent="0.15">
      <c r="A41" s="34"/>
      <c r="B41" s="14" t="s">
        <v>63</v>
      </c>
      <c r="C41" s="67" t="s">
        <v>40</v>
      </c>
      <c r="D41" s="36">
        <f t="shared" ref="D41:E41" si="32">D40/D33*100</f>
        <v>7.0461232676878192</v>
      </c>
      <c r="E41" s="36">
        <f t="shared" si="32"/>
        <v>8.7448707435914006</v>
      </c>
      <c r="F41" s="36">
        <f>F40/F33*100</f>
        <v>9.6751643877073761</v>
      </c>
      <c r="G41" s="36">
        <f t="shared" ref="G41:M41" si="33">G40/G33*100</f>
        <v>9.8278958637837039</v>
      </c>
      <c r="H41" s="36">
        <f t="shared" si="33"/>
        <v>9.3703870098196536</v>
      </c>
      <c r="I41" s="36">
        <f t="shared" si="33"/>
        <v>9.7051873087204132</v>
      </c>
      <c r="J41" s="36">
        <f t="shared" si="33"/>
        <v>9.8277225542308582</v>
      </c>
      <c r="K41" s="36">
        <f t="shared" si="33"/>
        <v>9.7833125202349578</v>
      </c>
      <c r="L41" s="36">
        <f t="shared" si="33"/>
        <v>9.4582049092056888</v>
      </c>
      <c r="M41" s="36">
        <f t="shared" si="33"/>
        <v>10.146039980677992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AA41" s="4"/>
    </row>
    <row r="42" spans="1:27" s="35" customFormat="1" ht="36" x14ac:dyDescent="0.15">
      <c r="A42" s="34" t="s">
        <v>68</v>
      </c>
      <c r="B42" s="14" t="s">
        <v>69</v>
      </c>
      <c r="C42" s="67" t="s">
        <v>70</v>
      </c>
      <c r="D42" s="25">
        <f t="shared" ref="D42:F42" si="34">D43+D45+D46</f>
        <v>26.050999999999998</v>
      </c>
      <c r="E42" s="25">
        <f t="shared" si="34"/>
        <v>26.050999999999998</v>
      </c>
      <c r="F42" s="25">
        <f t="shared" si="34"/>
        <v>26.051277001532547</v>
      </c>
      <c r="G42" s="25">
        <f>G43+G45+G46</f>
        <v>26.051277001532547</v>
      </c>
      <c r="H42" s="25">
        <f t="shared" ref="H42:R42" si="35">H43+H45+H46</f>
        <v>26.051277001532547</v>
      </c>
      <c r="I42" s="25">
        <f t="shared" si="35"/>
        <v>26.051277001532547</v>
      </c>
      <c r="J42" s="25">
        <f t="shared" si="35"/>
        <v>26.051277001532547</v>
      </c>
      <c r="K42" s="25">
        <f t="shared" si="35"/>
        <v>26.051277001532547</v>
      </c>
      <c r="L42" s="25">
        <f t="shared" si="35"/>
        <v>26.051277001532547</v>
      </c>
      <c r="M42" s="25">
        <f t="shared" si="35"/>
        <v>26.051277001532547</v>
      </c>
      <c r="N42" s="25">
        <f t="shared" si="35"/>
        <v>0</v>
      </c>
      <c r="O42" s="25">
        <f t="shared" si="35"/>
        <v>0</v>
      </c>
      <c r="P42" s="25">
        <f t="shared" si="35"/>
        <v>0</v>
      </c>
      <c r="Q42" s="25">
        <f t="shared" si="35"/>
        <v>0</v>
      </c>
      <c r="R42" s="25">
        <f t="shared" si="35"/>
        <v>0</v>
      </c>
      <c r="AA42" s="4"/>
    </row>
    <row r="43" spans="1:27" s="35" customFormat="1" x14ac:dyDescent="0.15">
      <c r="A43" s="34" t="s">
        <v>71</v>
      </c>
      <c r="B43" s="14" t="s">
        <v>72</v>
      </c>
      <c r="C43" s="67" t="s">
        <v>70</v>
      </c>
      <c r="D43" s="24">
        <f>17.659+2.287</f>
        <v>19.945999999999998</v>
      </c>
      <c r="E43" s="24">
        <v>19.945999999999998</v>
      </c>
      <c r="F43" s="25">
        <v>19.946118229223895</v>
      </c>
      <c r="G43" s="25">
        <v>19.946118229223895</v>
      </c>
      <c r="H43" s="25">
        <v>19.946118229223895</v>
      </c>
      <c r="I43" s="25">
        <v>19.946118229223895</v>
      </c>
      <c r="J43" s="25">
        <v>19.946118229223895</v>
      </c>
      <c r="K43" s="25">
        <v>19.946118229223895</v>
      </c>
      <c r="L43" s="25">
        <v>19.946118229223895</v>
      </c>
      <c r="M43" s="25">
        <v>19.946118229223895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AA43" s="4"/>
    </row>
    <row r="44" spans="1:27" s="35" customFormat="1" x14ac:dyDescent="0.15">
      <c r="A44" s="34" t="s">
        <v>73</v>
      </c>
      <c r="B44" s="14" t="s">
        <v>62</v>
      </c>
      <c r="C44" s="67" t="s">
        <v>70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AA44" s="4"/>
    </row>
    <row r="45" spans="1:27" s="35" customFormat="1" x14ac:dyDescent="0.15">
      <c r="A45" s="34" t="s">
        <v>74</v>
      </c>
      <c r="B45" s="14" t="s">
        <v>65</v>
      </c>
      <c r="C45" s="67" t="s">
        <v>70</v>
      </c>
      <c r="D45" s="24">
        <v>3.0289999999999999</v>
      </c>
      <c r="E45" s="24">
        <v>3.0289999999999999</v>
      </c>
      <c r="F45" s="25">
        <v>3.0291385169857961</v>
      </c>
      <c r="G45" s="25">
        <v>3.0291385169857961</v>
      </c>
      <c r="H45" s="25">
        <v>3.0291385169857961</v>
      </c>
      <c r="I45" s="25">
        <v>3.0291385169857961</v>
      </c>
      <c r="J45" s="25">
        <v>3.0291385169857961</v>
      </c>
      <c r="K45" s="25">
        <v>3.0291385169857961</v>
      </c>
      <c r="L45" s="25">
        <v>3.0291385169857961</v>
      </c>
      <c r="M45" s="25">
        <v>3.0291385169857961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AA45" s="4"/>
    </row>
    <row r="46" spans="1:27" s="35" customFormat="1" x14ac:dyDescent="0.15">
      <c r="A46" s="34" t="s">
        <v>75</v>
      </c>
      <c r="B46" s="14" t="s">
        <v>76</v>
      </c>
      <c r="C46" s="67" t="s">
        <v>70</v>
      </c>
      <c r="D46" s="24">
        <f>1.591+1.485</f>
        <v>3.0760000000000001</v>
      </c>
      <c r="E46" s="24">
        <v>3.0760000000000001</v>
      </c>
      <c r="F46" s="25">
        <v>3.0760202553228568</v>
      </c>
      <c r="G46" s="25">
        <v>3.0760202553228568</v>
      </c>
      <c r="H46" s="25">
        <v>3.0760202553228568</v>
      </c>
      <c r="I46" s="25">
        <v>3.0760202553228568</v>
      </c>
      <c r="J46" s="25">
        <v>3.0760202553228568</v>
      </c>
      <c r="K46" s="25">
        <v>3.0760202553228568</v>
      </c>
      <c r="L46" s="25">
        <v>3.0760202553228568</v>
      </c>
      <c r="M46" s="25">
        <v>3.0760202553228568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AA46" s="4"/>
    </row>
    <row r="47" spans="1:27" s="7" customFormat="1" ht="24" x14ac:dyDescent="0.15">
      <c r="A47" s="48" t="s">
        <v>77</v>
      </c>
      <c r="B47" s="49" t="s">
        <v>78</v>
      </c>
      <c r="C47" s="50" t="s">
        <v>25</v>
      </c>
      <c r="D47" s="51">
        <f>D48+D53</f>
        <v>24094</v>
      </c>
      <c r="E47" s="51">
        <f>E48+E53</f>
        <v>41036.65</v>
      </c>
      <c r="F47" s="51">
        <f t="shared" ref="F47:R47" si="36">F48+F53</f>
        <v>45433.75</v>
      </c>
      <c r="G47" s="51">
        <f t="shared" si="36"/>
        <v>1854.11</v>
      </c>
      <c r="H47" s="51">
        <f t="shared" si="36"/>
        <v>6855.6399999999994</v>
      </c>
      <c r="I47" s="51">
        <f t="shared" si="36"/>
        <v>9034.5499999999993</v>
      </c>
      <c r="J47" s="51">
        <f t="shared" si="36"/>
        <v>9989.6999999999989</v>
      </c>
      <c r="K47" s="51">
        <f t="shared" si="36"/>
        <v>8648.4</v>
      </c>
      <c r="L47" s="51">
        <f t="shared" si="36"/>
        <v>7540.1200000000008</v>
      </c>
      <c r="M47" s="51">
        <f t="shared" si="36"/>
        <v>1511.2299999999998</v>
      </c>
      <c r="N47" s="51">
        <f t="shared" si="36"/>
        <v>0</v>
      </c>
      <c r="O47" s="51">
        <f t="shared" si="36"/>
        <v>0</v>
      </c>
      <c r="P47" s="51">
        <f t="shared" si="36"/>
        <v>0</v>
      </c>
      <c r="Q47" s="51">
        <f t="shared" si="36"/>
        <v>0</v>
      </c>
      <c r="R47" s="51">
        <f t="shared" si="36"/>
        <v>0</v>
      </c>
      <c r="AA47" s="4"/>
    </row>
    <row r="48" spans="1:27" s="7" customFormat="1" x14ac:dyDescent="0.15">
      <c r="A48" s="48" t="s">
        <v>79</v>
      </c>
      <c r="B48" s="49" t="s">
        <v>80</v>
      </c>
      <c r="C48" s="50" t="s">
        <v>25</v>
      </c>
      <c r="D48" s="51">
        <f t="shared" ref="D48:E48" si="37">SUM(D49:D52)</f>
        <v>22664.412</v>
      </c>
      <c r="E48" s="51">
        <f t="shared" si="37"/>
        <v>38058.372000000003</v>
      </c>
      <c r="F48" s="51">
        <f>SUM(F49:F52)</f>
        <v>41523.03</v>
      </c>
      <c r="G48" s="51">
        <f>SUM(G49:G52)</f>
        <v>1602.55</v>
      </c>
      <c r="H48" s="51">
        <f>SUM(H49:H52)</f>
        <v>6169.5499999999993</v>
      </c>
      <c r="I48" s="51">
        <f>SUM(I49:I52)</f>
        <v>8325.58</v>
      </c>
      <c r="J48" s="51">
        <f>SUM(J49:J52)</f>
        <v>9280.73</v>
      </c>
      <c r="K48" s="51">
        <f t="shared" ref="K48:R48" si="38">SUM(K49:K52)</f>
        <v>8008.0599999999995</v>
      </c>
      <c r="L48" s="51">
        <f t="shared" si="38"/>
        <v>6831.1500000000005</v>
      </c>
      <c r="M48" s="51">
        <f t="shared" si="38"/>
        <v>1305.4099999999999</v>
      </c>
      <c r="N48" s="51">
        <f t="shared" si="38"/>
        <v>0</v>
      </c>
      <c r="O48" s="51">
        <f t="shared" si="38"/>
        <v>0</v>
      </c>
      <c r="P48" s="51">
        <f t="shared" si="38"/>
        <v>0</v>
      </c>
      <c r="Q48" s="51">
        <f t="shared" si="38"/>
        <v>0</v>
      </c>
      <c r="R48" s="51">
        <f t="shared" si="38"/>
        <v>0</v>
      </c>
      <c r="AA48" s="4"/>
    </row>
    <row r="49" spans="1:27" s="35" customFormat="1" x14ac:dyDescent="0.15">
      <c r="A49" s="34" t="s">
        <v>81</v>
      </c>
      <c r="B49" s="14" t="s">
        <v>82</v>
      </c>
      <c r="C49" s="67" t="s">
        <v>25</v>
      </c>
      <c r="D49" s="17">
        <v>20387.412</v>
      </c>
      <c r="E49" s="17">
        <f>SUM(G49:I49)+11098.132+SUM(L49:R49)</f>
        <v>29764.772000000001</v>
      </c>
      <c r="F49" s="18">
        <f>SUM(G49:R49)</f>
        <v>31977.67</v>
      </c>
      <c r="G49" s="18">
        <v>1241.69</v>
      </c>
      <c r="H49" s="18">
        <v>4744.71</v>
      </c>
      <c r="I49" s="18">
        <v>6408.97</v>
      </c>
      <c r="J49" s="18">
        <v>7146.0099999999993</v>
      </c>
      <c r="K49" s="18">
        <v>6165.0199999999995</v>
      </c>
      <c r="L49" s="18">
        <v>5255.35</v>
      </c>
      <c r="M49" s="18">
        <v>1015.92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AA49" s="4"/>
    </row>
    <row r="50" spans="1:27" s="35" customFormat="1" x14ac:dyDescent="0.15">
      <c r="A50" s="34" t="s">
        <v>83</v>
      </c>
      <c r="B50" s="14" t="s">
        <v>62</v>
      </c>
      <c r="C50" s="67" t="s">
        <v>25</v>
      </c>
      <c r="D50" s="17">
        <v>0</v>
      </c>
      <c r="E50" s="17">
        <f>SUM(G50:I50)+0+SUM(L50:R50)</f>
        <v>0</v>
      </c>
      <c r="F50" s="18">
        <f t="shared" ref="F50:F52" si="39">SUM(G50:R50)</f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AA50" s="4"/>
    </row>
    <row r="51" spans="1:27" s="35" customFormat="1" x14ac:dyDescent="0.15">
      <c r="A51" s="34" t="s">
        <v>84</v>
      </c>
      <c r="B51" s="14" t="s">
        <v>85</v>
      </c>
      <c r="C51" s="67" t="s">
        <v>25</v>
      </c>
      <c r="D51" s="17">
        <f>593.229+18.324+884.89+24.808</f>
        <v>1521.251</v>
      </c>
      <c r="E51" s="17">
        <f>SUM(G51:I51)+1705.328+SUM(L51:R51)</f>
        <v>4704.9979999999996</v>
      </c>
      <c r="F51" s="18">
        <f t="shared" si="39"/>
        <v>5149.5700000000006</v>
      </c>
      <c r="G51" s="36">
        <v>178.64</v>
      </c>
      <c r="H51" s="36">
        <v>782.44</v>
      </c>
      <c r="I51" s="36">
        <v>1039.79</v>
      </c>
      <c r="J51" s="36">
        <v>1152.96</v>
      </c>
      <c r="K51" s="36">
        <v>996.94</v>
      </c>
      <c r="L51" s="36">
        <v>862.64</v>
      </c>
      <c r="M51" s="36">
        <v>136.16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AA51" s="4"/>
    </row>
    <row r="52" spans="1:27" s="35" customFormat="1" x14ac:dyDescent="0.15">
      <c r="A52" s="34" t="s">
        <v>86</v>
      </c>
      <c r="B52" s="14" t="s">
        <v>87</v>
      </c>
      <c r="C52" s="67" t="s">
        <v>25</v>
      </c>
      <c r="D52" s="17">
        <f>167.99+24.457+302.771+44.531+77.925+1.075+136.363+0.637</f>
        <v>755.74900000000002</v>
      </c>
      <c r="E52" s="17">
        <f>SUM(G52:I52)+726.672+294+SUM(L52:R52)</f>
        <v>3588.6019999999999</v>
      </c>
      <c r="F52" s="18">
        <f t="shared" si="39"/>
        <v>4395.79</v>
      </c>
      <c r="G52" s="36">
        <v>182.22</v>
      </c>
      <c r="H52" s="36">
        <v>642.4</v>
      </c>
      <c r="I52" s="36">
        <v>876.82</v>
      </c>
      <c r="J52" s="36">
        <v>981.76</v>
      </c>
      <c r="K52" s="36">
        <v>846.1</v>
      </c>
      <c r="L52" s="36">
        <v>713.16</v>
      </c>
      <c r="M52" s="36">
        <v>153.33000000000001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AA52" s="4"/>
    </row>
    <row r="53" spans="1:27" s="7" customFormat="1" x14ac:dyDescent="0.15">
      <c r="A53" s="48" t="s">
        <v>88</v>
      </c>
      <c r="B53" s="49" t="s">
        <v>89</v>
      </c>
      <c r="C53" s="50" t="s">
        <v>25</v>
      </c>
      <c r="D53" s="51">
        <f t="shared" ref="D53:F53" si="40">SUM(D54:D57)</f>
        <v>1429.588</v>
      </c>
      <c r="E53" s="51">
        <f t="shared" si="40"/>
        <v>2978.2779999999998</v>
      </c>
      <c r="F53" s="51">
        <f t="shared" si="40"/>
        <v>3910.7200000000007</v>
      </c>
      <c r="G53" s="51">
        <f t="shared" ref="G53" si="41">SUM(G54:G57)</f>
        <v>251.55999999999997</v>
      </c>
      <c r="H53" s="51">
        <f t="shared" ref="H53" si="42">SUM(H54:H57)</f>
        <v>686.09</v>
      </c>
      <c r="I53" s="51">
        <f t="shared" ref="I53" si="43">SUM(I54:I57)</f>
        <v>708.97</v>
      </c>
      <c r="J53" s="51">
        <f>SUM(J54:J57)</f>
        <v>708.97</v>
      </c>
      <c r="K53" s="51">
        <f t="shared" ref="K53" si="44">SUM(K54:K57)</f>
        <v>640.34</v>
      </c>
      <c r="L53" s="51">
        <f t="shared" ref="L53" si="45">SUM(L54:L57)</f>
        <v>708.97</v>
      </c>
      <c r="M53" s="51">
        <f t="shared" ref="M53" si="46">SUM(M54:M57)</f>
        <v>205.82000000000002</v>
      </c>
      <c r="N53" s="51">
        <f t="shared" ref="N53" si="47">SUM(N54:N57)</f>
        <v>0</v>
      </c>
      <c r="O53" s="51">
        <f t="shared" ref="O53" si="48">SUM(O54:O57)</f>
        <v>0</v>
      </c>
      <c r="P53" s="51">
        <f t="shared" ref="P53" si="49">SUM(P54:P57)</f>
        <v>0</v>
      </c>
      <c r="Q53" s="51">
        <f t="shared" ref="Q53" si="50">SUM(Q54:Q57)</f>
        <v>0</v>
      </c>
      <c r="R53" s="51">
        <f t="shared" ref="R53" si="51">SUM(R54:R57)</f>
        <v>0</v>
      </c>
      <c r="AA53" s="4"/>
    </row>
    <row r="54" spans="1:27" s="35" customFormat="1" x14ac:dyDescent="0.15">
      <c r="A54" s="34" t="s">
        <v>90</v>
      </c>
      <c r="B54" s="14" t="s">
        <v>82</v>
      </c>
      <c r="C54" s="67" t="s">
        <v>25</v>
      </c>
      <c r="D54" s="17">
        <v>1429.588</v>
      </c>
      <c r="E54" s="17">
        <f>SUM(G54:I54)+416.868+SUM(L54:R54)</f>
        <v>2978.2779999999998</v>
      </c>
      <c r="F54" s="18">
        <f>SUM(G54:R54)</f>
        <v>3910.7200000000007</v>
      </c>
      <c r="G54" s="18">
        <v>251.55999999999997</v>
      </c>
      <c r="H54" s="18">
        <v>686.09</v>
      </c>
      <c r="I54" s="18">
        <v>708.97</v>
      </c>
      <c r="J54" s="18">
        <v>708.97</v>
      </c>
      <c r="K54" s="18">
        <v>640.34</v>
      </c>
      <c r="L54" s="18">
        <v>708.97</v>
      </c>
      <c r="M54" s="18">
        <v>205.82000000000002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AA54" s="4"/>
    </row>
    <row r="55" spans="1:27" s="35" customFormat="1" x14ac:dyDescent="0.15">
      <c r="A55" s="34" t="s">
        <v>91</v>
      </c>
      <c r="B55" s="14" t="s">
        <v>62</v>
      </c>
      <c r="C55" s="67" t="s">
        <v>25</v>
      </c>
      <c r="D55" s="24">
        <v>0</v>
      </c>
      <c r="E55" s="17">
        <f>SUM(G55:I55)+0+SUM(L55:R55)</f>
        <v>0</v>
      </c>
      <c r="F55" s="18">
        <f t="shared" ref="F55:F57" si="52">SUM(G55:R55)</f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AA55" s="4"/>
    </row>
    <row r="56" spans="1:27" s="35" customFormat="1" x14ac:dyDescent="0.15">
      <c r="A56" s="34" t="s">
        <v>92</v>
      </c>
      <c r="B56" s="14" t="s">
        <v>85</v>
      </c>
      <c r="C56" s="67" t="s">
        <v>25</v>
      </c>
      <c r="D56" s="24">
        <v>0</v>
      </c>
      <c r="E56" s="17">
        <f t="shared" ref="E56:E57" si="53">SUM(G56:I56)+0+SUM(L56:R56)</f>
        <v>0</v>
      </c>
      <c r="F56" s="18">
        <f t="shared" si="52"/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AA56" s="4"/>
    </row>
    <row r="57" spans="1:27" s="35" customFormat="1" x14ac:dyDescent="0.15">
      <c r="A57" s="34" t="s">
        <v>93</v>
      </c>
      <c r="B57" s="14" t="s">
        <v>87</v>
      </c>
      <c r="C57" s="67" t="s">
        <v>25</v>
      </c>
      <c r="D57" s="24">
        <v>0</v>
      </c>
      <c r="E57" s="17">
        <f t="shared" si="53"/>
        <v>0</v>
      </c>
      <c r="F57" s="18">
        <f t="shared" si="52"/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AA57" s="4"/>
    </row>
    <row r="58" spans="1:27" s="35" customFormat="1" ht="12.75" customHeight="1" x14ac:dyDescent="0.15">
      <c r="A58" s="37"/>
      <c r="AA58" s="4"/>
    </row>
    <row r="60" spans="1:27" ht="26.25" customHeight="1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71"/>
      <c r="T60" s="71"/>
      <c r="U60" s="71"/>
      <c r="V60" s="71"/>
      <c r="W60" s="71"/>
      <c r="X60" s="71"/>
      <c r="Y60" s="71"/>
      <c r="Z60" s="71"/>
    </row>
    <row r="61" spans="1:27" ht="30" hidden="1" customHeight="1" x14ac:dyDescent="0.15">
      <c r="A61" s="38"/>
      <c r="B61" s="39"/>
      <c r="C61" s="40"/>
      <c r="D61" s="41"/>
      <c r="E61" s="41"/>
      <c r="F61" s="41"/>
    </row>
    <row r="62" spans="1:27" ht="30" hidden="1" customHeight="1" x14ac:dyDescent="0.15">
      <c r="A62" s="38"/>
      <c r="B62" s="39"/>
      <c r="C62" s="40"/>
      <c r="D62" s="41"/>
      <c r="E62" s="41"/>
      <c r="F62" s="42"/>
    </row>
    <row r="63" spans="1:27" ht="30" hidden="1" customHeight="1" x14ac:dyDescent="0.15">
      <c r="A63" s="38"/>
      <c r="B63" s="39"/>
      <c r="C63" s="40"/>
      <c r="D63" s="41"/>
      <c r="E63" s="41"/>
      <c r="F63" s="42"/>
    </row>
    <row r="64" spans="1:27" ht="30" hidden="1" customHeight="1" x14ac:dyDescent="0.15">
      <c r="A64" s="38"/>
      <c r="B64" s="39"/>
      <c r="C64" s="40"/>
      <c r="D64" s="41"/>
      <c r="E64" s="41"/>
      <c r="F64" s="43"/>
    </row>
    <row r="65" spans="1:27" ht="15" hidden="1" customHeight="1" x14ac:dyDescent="0.15">
      <c r="A65" s="38"/>
      <c r="B65" s="39"/>
      <c r="C65" s="40"/>
      <c r="D65" s="41"/>
      <c r="E65" s="41"/>
      <c r="F65" s="43"/>
    </row>
    <row r="66" spans="1:27" ht="30.75" hidden="1" customHeight="1" thickBot="1" x14ac:dyDescent="0.2">
      <c r="A66" s="38"/>
      <c r="B66" s="39"/>
      <c r="C66" s="40"/>
      <c r="D66" s="41"/>
      <c r="E66" s="44"/>
      <c r="F66" s="45"/>
    </row>
    <row r="67" spans="1:27" ht="30" hidden="1" customHeight="1" x14ac:dyDescent="0.15">
      <c r="A67" s="38"/>
      <c r="B67" s="39"/>
      <c r="C67" s="40"/>
      <c r="D67" s="41"/>
      <c r="E67" s="41"/>
      <c r="F67" s="46"/>
    </row>
    <row r="68" spans="1:27" ht="30" hidden="1" customHeight="1" x14ac:dyDescent="0.15">
      <c r="A68" s="38"/>
      <c r="B68" s="39"/>
      <c r="C68" s="40"/>
      <c r="D68" s="41"/>
      <c r="E68" s="41"/>
      <c r="F68" s="47"/>
    </row>
    <row r="69" spans="1:27" ht="30" hidden="1" customHeight="1" x14ac:dyDescent="0.15">
      <c r="A69" s="38"/>
      <c r="B69" s="39"/>
      <c r="C69" s="40"/>
      <c r="D69" s="41"/>
      <c r="E69" s="41"/>
      <c r="F69" s="47"/>
    </row>
    <row r="70" spans="1:27" ht="30" hidden="1" customHeight="1" x14ac:dyDescent="0.15">
      <c r="A70" s="38"/>
      <c r="B70" s="39"/>
      <c r="C70" s="40"/>
      <c r="D70" s="41"/>
      <c r="E70" s="41"/>
      <c r="F70" s="47"/>
    </row>
    <row r="72" spans="1:27" s="35" customFormat="1" ht="27" customHeight="1" x14ac:dyDescent="0.15">
      <c r="B72" s="3"/>
      <c r="C72" s="3"/>
      <c r="D72" s="3"/>
      <c r="E72" s="3"/>
      <c r="F72" s="3"/>
      <c r="AA72" s="4"/>
    </row>
    <row r="73" spans="1:27" ht="46.5" customHeight="1" x14ac:dyDescent="0.15">
      <c r="B73" s="74"/>
      <c r="C73" s="74"/>
      <c r="D73" s="74"/>
      <c r="E73" s="74"/>
      <c r="F73" s="74"/>
      <c r="I73" s="7"/>
      <c r="N73" s="7"/>
      <c r="O73" s="7"/>
    </row>
    <row r="74" spans="1:27" x14ac:dyDescent="0.15">
      <c r="I74" s="10"/>
      <c r="N74" s="10"/>
      <c r="O74" s="10"/>
    </row>
    <row r="78" spans="1:27" ht="30.75" customHeight="1" x14ac:dyDescent="0.15"/>
  </sheetData>
  <mergeCells count="14">
    <mergeCell ref="Q3:R3"/>
    <mergeCell ref="A8:R8"/>
    <mergeCell ref="A9:R9"/>
    <mergeCell ref="G11:R11"/>
    <mergeCell ref="M4:R4"/>
    <mergeCell ref="M5:R5"/>
    <mergeCell ref="B73:F73"/>
    <mergeCell ref="A11:A12"/>
    <mergeCell ref="B11:B12"/>
    <mergeCell ref="C11:C12"/>
    <mergeCell ref="D11:D12"/>
    <mergeCell ref="E11:E12"/>
    <mergeCell ref="F11:F12"/>
    <mergeCell ref="A60:R60"/>
  </mergeCells>
  <conditionalFormatting sqref="A9">
    <cfRule type="cellIs" dxfId="0" priority="1" operator="equal">
      <formula>0</formula>
    </cfRule>
  </conditionalFormatting>
  <printOptions horizontalCentered="1"/>
  <pageMargins left="0.47244094488188981" right="0.31496062992125984" top="0.19685039370078741" bottom="0.43307086614173229" header="0.31496062992125984" footer="0.19685039370078741"/>
  <pageSetup paperSize="9" scale="71" fitToHeight="2" orientation="landscape" r:id="rId1"/>
  <headerFooter>
    <oddFooter>&amp;C&amp;"-,полужирный"&amp;9&amp;P</oddFooter>
  </headerFooter>
  <rowBreaks count="1" manualBreakCount="1">
    <brk id="41" max="17" man="1"/>
  </rowBreaks>
  <customProperties>
    <customPr name="EpmWorksheetKeyString_GUID" r:id="rId2"/>
  </customProperties>
  <ignoredErrors>
    <ignoredError sqref="G33 H33:R33 E28:F28 G30:R30 D42:R42 G53:R53 D43 D46 D48:R48 D47:R47 F49:F52 D52:D53 E53:E54 D51 E27 E49:E52 E55:E57 F54:F57" unlockedFormula="1"/>
    <ignoredError sqref="F35 E39:F39" formula="1"/>
    <ignoredError sqref="F5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Д7</vt:lpstr>
      <vt:lpstr>Д7!Заголовки_для_печати</vt:lpstr>
      <vt:lpstr>Д7!Область_печати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Velikanova Anzhela</dc:creator>
  <cp:lastModifiedBy>Microsoft Office User</cp:lastModifiedBy>
  <cp:lastPrinted>2020-01-10T15:28:03Z</cp:lastPrinted>
  <dcterms:created xsi:type="dcterms:W3CDTF">2019-12-19T11:57:45Z</dcterms:created>
  <dcterms:modified xsi:type="dcterms:W3CDTF">2022-06-01T09:04:52Z</dcterms:modified>
</cp:coreProperties>
</file>